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CHASSTUFF\LWG\FY2022\"/>
    </mc:Choice>
  </mc:AlternateContent>
  <xr:revisionPtr revIDLastSave="0" documentId="13_ncr:1_{92A10C1A-43F2-47C7-A428-F0471EC5C149}" xr6:coauthVersionLast="46" xr6:coauthVersionMax="46" xr10:uidLastSave="{00000000-0000-0000-0000-000000000000}"/>
  <bookViews>
    <workbookView xWindow="225" yWindow="150" windowWidth="28440" windowHeight="15495" tabRatio="869" activeTab="1" xr2:uid="{00000000-000D-0000-FFFF-FFFF00000000}"/>
  </bookViews>
  <sheets>
    <sheet name="Fund Pool raw data" sheetId="50" r:id="rId1"/>
    <sheet name="Fund Pool - Summary" sheetId="53" r:id="rId2"/>
    <sheet name="Fund Pool - Unique list" sheetId="57" r:id="rId3"/>
    <sheet name="Fund Pool - RC Alloc. Range" sheetId="51" r:id="rId4"/>
    <sheet name="Fund Pool -Weighted RC Alloc. %" sheetId="52" r:id="rId5"/>
    <sheet name="State Initiatives" sheetId="55" r:id="rId6"/>
    <sheet name="Treatment Acres" sheetId="56" r:id="rId7"/>
    <sheet name="Local Projects" sheetId="54" r:id="rId8"/>
    <sheet name="old -National RCs" sheetId="6" r:id="rId9"/>
    <sheet name="old -State RCs" sheetId="8" r:id="rId10"/>
    <sheet name="old -Percent by RC" sheetId="10" r:id="rId11"/>
    <sheet name="old -Percent by RC weighted" sheetId="9" r:id="rId12"/>
    <sheet name="old -Percent by LU" sheetId="11" r:id="rId13"/>
    <sheet name="old -Land Use Percents - FY20" sheetId="22" r:id="rId14"/>
    <sheet name="old -All Inititatives" sheetId="14" r:id="rId15"/>
    <sheet name="old National Initiatives" sheetId="12" r:id="rId16"/>
    <sheet name="old -State Initiatives" sheetId="20" r:id="rId17"/>
    <sheet name="old -Local Projects" sheetId="18" r:id="rId18"/>
    <sheet name="old -Acres by Initiative" sheetId="49" r:id="rId19"/>
    <sheet name="RAW_2015" sheetId="5" state="hidden" r:id="rId20"/>
    <sheet name="18" sheetId="36" state="hidden" r:id="rId21"/>
    <sheet name="18a" sheetId="37" state="hidden" r:id="rId22"/>
    <sheet name="18b" sheetId="38" state="hidden" r:id="rId23"/>
    <sheet name="old -Treatment Acres - FY20" sheetId="44" r:id="rId24"/>
    <sheet name="Sheet2-FY19" sheetId="47" r:id="rId25"/>
    <sheet name="19" sheetId="40" state="hidden" r:id="rId26"/>
    <sheet name="19a" sheetId="41" state="hidden" r:id="rId27"/>
    <sheet name="19b" sheetId="42" state="hidden" r:id="rId28"/>
    <sheet name="2015_s3" sheetId="25" state="hidden" r:id="rId29"/>
    <sheet name="2015_s4" sheetId="26" state="hidden" r:id="rId30"/>
    <sheet name="2015_s5" sheetId="27" state="hidden" r:id="rId31"/>
    <sheet name="National (2)" sheetId="28" state="hidden" r:id="rId32"/>
    <sheet name="State (2)" sheetId="29" state="hidden" r:id="rId33"/>
    <sheet name="Local (2)" sheetId="30" state="hidden" r:id="rId34"/>
  </sheets>
  <externalReferences>
    <externalReference r:id="rId35"/>
    <externalReference r:id="rId36"/>
  </externalReferences>
  <definedNames>
    <definedName name="Nat">[1]Tables!$I$33:$I$40</definedName>
    <definedName name="_xlnm.Print_Area" localSheetId="20">'18'!$A$1:$J$44</definedName>
    <definedName name="_xlnm.Print_Area" localSheetId="21">'18a'!$A$1:$L$44</definedName>
    <definedName name="_xlnm.Print_Area" localSheetId="22">'18b'!$A$1:$K$43</definedName>
    <definedName name="_xlnm.Print_Area" localSheetId="25">'19'!$A$1:$J$44</definedName>
    <definedName name="_xlnm.Print_Area" localSheetId="26">'19a'!$A$1:$L$44</definedName>
    <definedName name="_xlnm.Print_Area" localSheetId="27">'19b'!$A$1:$K$43</definedName>
    <definedName name="_xlnm.Print_Area" localSheetId="28">'2015_s3'!$A$1:$K$119</definedName>
    <definedName name="_xlnm.Print_Area" localSheetId="29">'2015_s4'!$A$1:$J$84</definedName>
    <definedName name="_xlnm.Print_Area" localSheetId="30">'2015_s5'!$A$1:$J$83</definedName>
    <definedName name="_xlnm.Print_Area" localSheetId="3">'Fund Pool - RC Alloc. Range'!$A$1:$G$53</definedName>
    <definedName name="_xlnm.Print_Area" localSheetId="1">'Fund Pool - Summary'!$A$1:$H$133</definedName>
    <definedName name="_xlnm.Print_Area" localSheetId="4">'Fund Pool -Weighted RC Alloc. %'!$A$1:$G$54</definedName>
    <definedName name="_xlnm.Print_Area" localSheetId="33">'Local (2)'!$A$1:$F$39</definedName>
    <definedName name="_xlnm.Print_Area" localSheetId="7">'Local Projects'!$A$1:$F$27</definedName>
    <definedName name="_xlnm.Print_Area" localSheetId="31">'National (2)'!$A$1:$F$38</definedName>
    <definedName name="_xlnm.Print_Area" localSheetId="18">'old -Acres by Initiative'!$A$1:$K$44</definedName>
    <definedName name="_xlnm.Print_Area" localSheetId="14">'old -All Inititatives'!$A$1:$F$58</definedName>
    <definedName name="_xlnm.Print_Area" localSheetId="13">'old -Land Use Percents - FY20'!$A$1:$J$45</definedName>
    <definedName name="_xlnm.Print_Area" localSheetId="17">'old -Local Projects'!$A$1:$F$57</definedName>
    <definedName name="_xlnm.Print_Area" localSheetId="15">'old National Initiatives'!$A$1:$F$38</definedName>
    <definedName name="_xlnm.Print_Area" localSheetId="8">'old -National RCs'!$A$1:$F$46</definedName>
    <definedName name="_xlnm.Print_Area" localSheetId="12">'old -Percent by LU'!$A$1:$H$23</definedName>
    <definedName name="_xlnm.Print_Area" localSheetId="10">'old -Percent by RC'!$A$1:$G$34</definedName>
    <definedName name="_xlnm.Print_Area" localSheetId="11">'old -Percent by RC weighted'!$A$1:$G$34</definedName>
    <definedName name="_xlnm.Print_Area" localSheetId="16">'old -State Initiatives'!$A$1:$F$28</definedName>
    <definedName name="_xlnm.Print_Area" localSheetId="9">'old -State RCs'!$A$1:$G$33</definedName>
    <definedName name="_xlnm.Print_Area" localSheetId="23">'old -Treatment Acres - FY20'!$A$1:$J$156</definedName>
    <definedName name="_xlnm.Print_Area" localSheetId="32">'State (2)'!$A$1:$F$52</definedName>
    <definedName name="_xlnm.Print_Area" localSheetId="5">'State Initiatives'!$A$1:$F$26</definedName>
    <definedName name="_xlnm.Print_Area" localSheetId="6">'Treatment Acres'!$A$1:$G$24</definedName>
    <definedName name="_xlnm.Print_Titles" localSheetId="28">'2015_s3'!$2:$7</definedName>
    <definedName name="_xlnm.Print_Titles" localSheetId="29">'2015_s4'!$2:$7</definedName>
    <definedName name="_xlnm.Print_Titles" localSheetId="30">'2015_s5'!$2:$7</definedName>
    <definedName name="_xlnm.Print_Titles" localSheetId="1">'Fund Pool - Summary'!$1:$4</definedName>
    <definedName name="_xlnm.Print_Titles" localSheetId="33">'Local (2)'!$2:$6</definedName>
    <definedName name="_xlnm.Print_Titles" localSheetId="7">'Local Projects'!$2:$5</definedName>
    <definedName name="_xlnm.Print_Titles" localSheetId="31">'National (2)'!$2:$6</definedName>
    <definedName name="_xlnm.Print_Titles" localSheetId="17">'old -Local Projects'!$2:$6</definedName>
    <definedName name="_xlnm.Print_Titles" localSheetId="15">'old National Initiatives'!$2:$6</definedName>
    <definedName name="_xlnm.Print_Titles" localSheetId="16">'old -State Initiatives'!$2:$6</definedName>
    <definedName name="_xlnm.Print_Titles" localSheetId="23">'old -Treatment Acres - FY20'!$2:$6</definedName>
    <definedName name="_xlnm.Print_Titles" localSheetId="32">'State (2)'!$2:$6</definedName>
    <definedName name="_xlnm.Print_Titles" localSheetId="5">'State Initiatives'!$2:$6</definedName>
    <definedName name="_xlnm.Print_Titles" localSheetId="6">'Treatment Acres'!$2:$6</definedName>
    <definedName name="SpecProj">[2]Table!$M$19:$M$26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56" l="1"/>
  <c r="F24" i="56"/>
  <c r="G15" i="56"/>
  <c r="F15" i="56"/>
  <c r="C18" i="56"/>
  <c r="C9" i="56"/>
  <c r="C7" i="56"/>
  <c r="G8" i="52" l="1"/>
  <c r="G10" i="52"/>
  <c r="G12" i="52"/>
  <c r="G13" i="52"/>
  <c r="G15" i="52"/>
  <c r="G16" i="52"/>
  <c r="G18" i="52"/>
  <c r="G19" i="52"/>
  <c r="G20" i="52"/>
  <c r="G21" i="52"/>
  <c r="G23" i="52"/>
  <c r="G25" i="52"/>
  <c r="G26" i="52"/>
  <c r="G28" i="52"/>
  <c r="G29" i="52"/>
  <c r="G31" i="52"/>
  <c r="G32" i="52"/>
  <c r="G34" i="52"/>
  <c r="G36" i="52"/>
  <c r="G37" i="52"/>
  <c r="G38" i="52"/>
  <c r="G39" i="52"/>
  <c r="G41" i="52"/>
  <c r="G42" i="52"/>
  <c r="G44" i="52"/>
  <c r="G45" i="52"/>
  <c r="G47" i="52"/>
  <c r="G49" i="52"/>
  <c r="G50" i="52"/>
  <c r="G51" i="52"/>
  <c r="G53" i="52"/>
  <c r="G7" i="52"/>
  <c r="H3" i="50"/>
  <c r="H4" i="50"/>
  <c r="H5" i="50"/>
  <c r="H6" i="50"/>
  <c r="H7" i="50"/>
  <c r="H8" i="50"/>
  <c r="H9" i="50"/>
  <c r="H10" i="50"/>
  <c r="H11" i="50"/>
  <c r="H12" i="50"/>
  <c r="H13" i="50"/>
  <c r="H14" i="50"/>
  <c r="H15" i="50"/>
  <c r="H16" i="50"/>
  <c r="H17" i="50"/>
  <c r="H18" i="50"/>
  <c r="H19" i="50"/>
  <c r="H20" i="50"/>
  <c r="H21" i="50"/>
  <c r="H22" i="50"/>
  <c r="H23" i="50"/>
  <c r="H24" i="50"/>
  <c r="H25" i="50"/>
  <c r="H26" i="50"/>
  <c r="H27" i="50"/>
  <c r="H28" i="50"/>
  <c r="H29" i="50"/>
  <c r="H30" i="50"/>
  <c r="H31" i="50"/>
  <c r="H32" i="50"/>
  <c r="H33" i="50"/>
  <c r="H34" i="50"/>
  <c r="H35" i="50"/>
  <c r="H36" i="50"/>
  <c r="H37" i="50"/>
  <c r="H38" i="50"/>
  <c r="H39" i="50"/>
  <c r="H40" i="50"/>
  <c r="H41" i="50"/>
  <c r="H42" i="50"/>
  <c r="H43" i="50"/>
  <c r="H44" i="50"/>
  <c r="H45" i="50"/>
  <c r="H46" i="50"/>
  <c r="H47" i="50"/>
  <c r="H48" i="50"/>
  <c r="H49" i="50"/>
  <c r="H50" i="50"/>
  <c r="H51" i="50"/>
  <c r="H52" i="50"/>
  <c r="H53" i="50"/>
  <c r="H54" i="50"/>
  <c r="H55" i="50"/>
  <c r="H56" i="50"/>
  <c r="H57" i="50"/>
  <c r="H58" i="50"/>
  <c r="H59" i="50"/>
  <c r="H60" i="50"/>
  <c r="H61" i="50"/>
  <c r="H62" i="50"/>
  <c r="H63" i="50"/>
  <c r="H64" i="50"/>
  <c r="H65" i="50"/>
  <c r="H66" i="50"/>
  <c r="H67" i="50"/>
  <c r="H68" i="50"/>
  <c r="H69" i="50"/>
  <c r="H70" i="50"/>
  <c r="H71" i="50"/>
  <c r="H72" i="50"/>
  <c r="H73" i="50"/>
  <c r="H74" i="50"/>
  <c r="H75" i="50"/>
  <c r="H76" i="50"/>
  <c r="H77" i="50"/>
  <c r="H78" i="50"/>
  <c r="H79" i="50"/>
  <c r="H80" i="50"/>
  <c r="H81" i="50"/>
  <c r="H82" i="50"/>
  <c r="H83" i="50"/>
  <c r="H84" i="50"/>
  <c r="H85" i="50"/>
  <c r="H86" i="50"/>
  <c r="H87" i="50"/>
  <c r="H88" i="50"/>
  <c r="H89" i="50"/>
  <c r="H90" i="50"/>
  <c r="H91" i="50"/>
  <c r="H92" i="50"/>
  <c r="H93" i="50"/>
  <c r="H94" i="50"/>
  <c r="H95" i="50"/>
  <c r="H2" i="50"/>
  <c r="N167" i="52" l="1"/>
  <c r="K96" i="50" l="1"/>
  <c r="J96" i="50" l="1"/>
  <c r="D7" i="52"/>
  <c r="Q7" i="52" s="1"/>
  <c r="D32" i="52"/>
  <c r="D31" i="52"/>
  <c r="D8" i="52"/>
  <c r="D10" i="52"/>
  <c r="Q10" i="52" s="1"/>
  <c r="D12" i="52"/>
  <c r="D13" i="52"/>
  <c r="D15" i="52"/>
  <c r="D16" i="52"/>
  <c r="Q16" i="52" s="1"/>
  <c r="D18" i="52"/>
  <c r="D19" i="52"/>
  <c r="Q19" i="52" s="1"/>
  <c r="D20" i="52"/>
  <c r="D21" i="52"/>
  <c r="Q21" i="52" s="1"/>
  <c r="D23" i="52"/>
  <c r="D25" i="52"/>
  <c r="Q25" i="52" s="1"/>
  <c r="D26" i="52"/>
  <c r="D28" i="52"/>
  <c r="D29" i="52"/>
  <c r="Q29" i="52" s="1"/>
  <c r="D34" i="52"/>
  <c r="D36" i="52"/>
  <c r="D37" i="52"/>
  <c r="D38" i="52"/>
  <c r="D39" i="52"/>
  <c r="D41" i="52"/>
  <c r="D42" i="52"/>
  <c r="D44" i="52"/>
  <c r="D45" i="52"/>
  <c r="D47" i="52"/>
  <c r="D49" i="52"/>
  <c r="D50" i="52"/>
  <c r="D51" i="52"/>
  <c r="D53" i="52"/>
  <c r="Q8" i="52"/>
  <c r="AI41" i="52"/>
  <c r="Q18" i="52"/>
  <c r="Q17" i="52"/>
  <c r="Q13" i="52"/>
  <c r="R167" i="51"/>
  <c r="R166" i="51"/>
  <c r="R165" i="51"/>
  <c r="R164" i="51"/>
  <c r="R163" i="51"/>
  <c r="R162" i="51"/>
  <c r="R161" i="51"/>
  <c r="R160" i="51"/>
  <c r="R159" i="51"/>
  <c r="R158" i="51"/>
  <c r="R157" i="51"/>
  <c r="R156" i="51"/>
  <c r="R155" i="51"/>
  <c r="R154" i="51"/>
  <c r="R153" i="51"/>
  <c r="R152" i="51"/>
  <c r="R151" i="51"/>
  <c r="R150" i="51"/>
  <c r="R149" i="51"/>
  <c r="R148" i="51"/>
  <c r="R147" i="51"/>
  <c r="R146" i="51"/>
  <c r="R145" i="51"/>
  <c r="R144" i="51"/>
  <c r="R143" i="51"/>
  <c r="R142" i="51"/>
  <c r="R141" i="51"/>
  <c r="R140" i="51"/>
  <c r="R139" i="51"/>
  <c r="R138" i="51"/>
  <c r="R137" i="51"/>
  <c r="R136" i="51"/>
  <c r="R135" i="51"/>
  <c r="R134" i="51"/>
  <c r="R133" i="51"/>
  <c r="R132" i="51"/>
  <c r="R131" i="51"/>
  <c r="R130" i="51"/>
  <c r="R129" i="51"/>
  <c r="R128" i="51"/>
  <c r="R127" i="51"/>
  <c r="R126" i="51"/>
  <c r="R125" i="51"/>
  <c r="R124" i="51"/>
  <c r="R123" i="51"/>
  <c r="R122" i="51"/>
  <c r="R121" i="51"/>
  <c r="R120" i="51"/>
  <c r="R119" i="51"/>
  <c r="R118" i="51"/>
  <c r="R117" i="51"/>
  <c r="R116" i="51"/>
  <c r="R115" i="51"/>
  <c r="R114" i="51"/>
  <c r="R113" i="51"/>
  <c r="R112" i="51"/>
  <c r="R111" i="51"/>
  <c r="R110" i="51"/>
  <c r="R109" i="51"/>
  <c r="R108" i="51"/>
  <c r="R107" i="51"/>
  <c r="R106" i="51"/>
  <c r="R105" i="51"/>
  <c r="R104" i="51"/>
  <c r="R103" i="51"/>
  <c r="R102" i="51"/>
  <c r="R101" i="51"/>
  <c r="R100" i="51"/>
  <c r="R99" i="51"/>
  <c r="R98" i="51"/>
  <c r="R97" i="51"/>
  <c r="R96" i="51"/>
  <c r="R95" i="51"/>
  <c r="R94" i="51"/>
  <c r="R93" i="51"/>
  <c r="R92" i="51"/>
  <c r="R91" i="51"/>
  <c r="R90" i="51"/>
  <c r="R89" i="51"/>
  <c r="R88" i="51"/>
  <c r="R87" i="51"/>
  <c r="R86" i="51"/>
  <c r="R85" i="51"/>
  <c r="R84" i="51"/>
  <c r="R83" i="51"/>
  <c r="R82" i="51"/>
  <c r="R81" i="51"/>
  <c r="R80" i="51"/>
  <c r="R79" i="51"/>
  <c r="R78" i="51"/>
  <c r="R77" i="51"/>
  <c r="R76" i="51"/>
  <c r="R75" i="51"/>
  <c r="R74" i="51"/>
  <c r="R73" i="51"/>
  <c r="R72" i="51"/>
  <c r="R71" i="51"/>
  <c r="G54" i="52" l="1"/>
  <c r="Q22" i="52"/>
  <c r="Q27" i="52"/>
  <c r="Q23" i="52"/>
  <c r="K15" i="49"/>
  <c r="Q32" i="52" l="1"/>
  <c r="G30" i="9"/>
  <c r="G28" i="9"/>
  <c r="G26" i="9"/>
  <c r="G24" i="9"/>
  <c r="G23" i="9"/>
  <c r="G22" i="9"/>
  <c r="G20" i="9"/>
  <c r="G19" i="9"/>
  <c r="G18" i="9"/>
  <c r="G17" i="9"/>
  <c r="G14" i="9"/>
  <c r="G11" i="9"/>
  <c r="G9" i="9"/>
  <c r="G8" i="9"/>
  <c r="Q30" i="9"/>
  <c r="Q28" i="9"/>
  <c r="Q26" i="9"/>
  <c r="Q23" i="9"/>
  <c r="Q24" i="9"/>
  <c r="Q22" i="9"/>
  <c r="Q18" i="9"/>
  <c r="Q19" i="9"/>
  <c r="Q20" i="9"/>
  <c r="Q17" i="9"/>
  <c r="Q14" i="9"/>
  <c r="Q11" i="9"/>
  <c r="Q9" i="9"/>
  <c r="Q33" i="9" s="1"/>
  <c r="Q8" i="9"/>
  <c r="I38" i="49"/>
  <c r="Y17" i="49"/>
  <c r="X17" i="49"/>
  <c r="W17" i="49"/>
  <c r="V17" i="49"/>
  <c r="U17" i="49"/>
  <c r="T17" i="49"/>
  <c r="S17" i="49"/>
  <c r="Z15" i="49"/>
  <c r="Z14" i="49"/>
  <c r="Z13" i="49"/>
  <c r="Z12" i="49"/>
  <c r="Z11" i="49"/>
  <c r="Z10" i="49"/>
  <c r="Z9" i="49"/>
  <c r="Z8" i="49"/>
  <c r="Z7" i="49"/>
  <c r="Z6" i="49"/>
  <c r="Z17" i="49" l="1"/>
  <c r="E11" i="11"/>
  <c r="E10" i="11"/>
  <c r="E9" i="11"/>
  <c r="E8" i="11"/>
  <c r="E7" i="11"/>
  <c r="K137" i="44" l="1"/>
  <c r="H136" i="44"/>
  <c r="G136" i="44"/>
  <c r="F136" i="44"/>
  <c r="I18" i="22"/>
  <c r="I17" i="22"/>
  <c r="H133" i="44"/>
  <c r="G133" i="44"/>
  <c r="F133" i="44"/>
  <c r="D133" i="44"/>
  <c r="H132" i="44"/>
  <c r="G132" i="44"/>
  <c r="F132" i="44"/>
  <c r="D132" i="44"/>
  <c r="H131" i="44"/>
  <c r="G131" i="44"/>
  <c r="F131" i="44"/>
  <c r="D131" i="44"/>
  <c r="H130" i="44"/>
  <c r="G130" i="44"/>
  <c r="F130" i="44"/>
  <c r="D130" i="44"/>
  <c r="H129" i="44"/>
  <c r="G129" i="44"/>
  <c r="F129" i="44"/>
  <c r="D129" i="44"/>
  <c r="H128" i="44"/>
  <c r="G128" i="44"/>
  <c r="F128" i="44"/>
  <c r="D128" i="44"/>
  <c r="D111" i="44"/>
  <c r="H110" i="44"/>
  <c r="H91" i="44"/>
  <c r="G110" i="44"/>
  <c r="F110" i="44"/>
  <c r="D110" i="44"/>
  <c r="K111" i="44"/>
  <c r="G111" i="44" s="1"/>
  <c r="K92" i="44"/>
  <c r="F92" i="44" s="1"/>
  <c r="K80" i="44"/>
  <c r="K81" i="44" s="1"/>
  <c r="K82" i="44" s="1"/>
  <c r="K83" i="44" s="1"/>
  <c r="K84" i="44" s="1"/>
  <c r="K85" i="44" s="1"/>
  <c r="K86" i="44" s="1"/>
  <c r="K87" i="44" s="1"/>
  <c r="K88" i="44" s="1"/>
  <c r="D54" i="44"/>
  <c r="D53" i="44"/>
  <c r="D52" i="44"/>
  <c r="D51" i="44"/>
  <c r="D50" i="44"/>
  <c r="D36" i="44"/>
  <c r="D33" i="44"/>
  <c r="D32" i="44"/>
  <c r="D31" i="44"/>
  <c r="D30" i="44"/>
  <c r="D29" i="44"/>
  <c r="D16" i="44"/>
  <c r="D12" i="44"/>
  <c r="D11" i="44"/>
  <c r="D10" i="44"/>
  <c r="D9" i="44"/>
  <c r="D8" i="44"/>
  <c r="K59" i="44"/>
  <c r="H59" i="44" s="1"/>
  <c r="G53" i="44"/>
  <c r="H53" i="44"/>
  <c r="K37" i="44"/>
  <c r="K38" i="44" s="1"/>
  <c r="H33" i="44"/>
  <c r="G33" i="44"/>
  <c r="H32" i="44"/>
  <c r="G32" i="44"/>
  <c r="H31" i="44"/>
  <c r="G31" i="44"/>
  <c r="H30" i="44"/>
  <c r="G30" i="44"/>
  <c r="H111" i="44" l="1"/>
  <c r="K112" i="44"/>
  <c r="H112" i="44" s="1"/>
  <c r="F111" i="44"/>
  <c r="F137" i="44"/>
  <c r="K93" i="44"/>
  <c r="K94" i="44" s="1"/>
  <c r="K138" i="44"/>
  <c r="G137" i="44"/>
  <c r="G92" i="44"/>
  <c r="H137" i="44"/>
  <c r="D92" i="44"/>
  <c r="H92" i="44"/>
  <c r="G134" i="44"/>
  <c r="G112" i="44"/>
  <c r="K113" i="44"/>
  <c r="D37" i="44"/>
  <c r="G59" i="44"/>
  <c r="K39" i="44"/>
  <c r="D38" i="44"/>
  <c r="D59" i="44"/>
  <c r="K60" i="44"/>
  <c r="F59" i="44"/>
  <c r="H88" i="44"/>
  <c r="H87" i="44"/>
  <c r="H86" i="44"/>
  <c r="H85" i="44"/>
  <c r="H84" i="44"/>
  <c r="H83" i="44"/>
  <c r="H82" i="44"/>
  <c r="H81" i="44"/>
  <c r="H80" i="44"/>
  <c r="H79" i="44"/>
  <c r="H58" i="44"/>
  <c r="H54" i="44"/>
  <c r="H52" i="44"/>
  <c r="H51" i="44"/>
  <c r="H50" i="44"/>
  <c r="H39" i="44"/>
  <c r="H38" i="44"/>
  <c r="H37" i="44"/>
  <c r="H36" i="44"/>
  <c r="H29" i="44"/>
  <c r="H16" i="44"/>
  <c r="H12" i="44"/>
  <c r="H11" i="44"/>
  <c r="H10" i="44"/>
  <c r="H9" i="44"/>
  <c r="H8" i="44"/>
  <c r="H7" i="44"/>
  <c r="K17" i="44"/>
  <c r="D17" i="44" s="1"/>
  <c r="F112" i="44" l="1"/>
  <c r="D112" i="44"/>
  <c r="D93" i="44"/>
  <c r="K139" i="44"/>
  <c r="G138" i="44"/>
  <c r="H138" i="44"/>
  <c r="F138" i="44"/>
  <c r="H93" i="44"/>
  <c r="G93" i="44"/>
  <c r="F93" i="44"/>
  <c r="K95" i="44"/>
  <c r="G94" i="44"/>
  <c r="F94" i="44"/>
  <c r="H94" i="44"/>
  <c r="D94" i="44"/>
  <c r="K114" i="44"/>
  <c r="G113" i="44"/>
  <c r="H113" i="44"/>
  <c r="F113" i="44"/>
  <c r="D113" i="44"/>
  <c r="K61" i="44"/>
  <c r="G60" i="44"/>
  <c r="H60" i="44"/>
  <c r="F60" i="44"/>
  <c r="D60" i="44"/>
  <c r="K40" i="44"/>
  <c r="D39" i="44"/>
  <c r="K18" i="44"/>
  <c r="D18" i="44" s="1"/>
  <c r="H17" i="44"/>
  <c r="G11" i="44"/>
  <c r="G8" i="44"/>
  <c r="K140" i="44" l="1"/>
  <c r="F139" i="44"/>
  <c r="G139" i="44"/>
  <c r="H139" i="44"/>
  <c r="K115" i="44"/>
  <c r="H114" i="44"/>
  <c r="F114" i="44"/>
  <c r="D114" i="44"/>
  <c r="G114" i="44"/>
  <c r="K96" i="44"/>
  <c r="F95" i="44"/>
  <c r="H95" i="44"/>
  <c r="G95" i="44"/>
  <c r="D95" i="44"/>
  <c r="K41" i="44"/>
  <c r="D40" i="44"/>
  <c r="H40" i="44"/>
  <c r="H18" i="44"/>
  <c r="K62" i="44"/>
  <c r="H61" i="44"/>
  <c r="F61" i="44"/>
  <c r="D61" i="44"/>
  <c r="G61" i="44"/>
  <c r="K19" i="44"/>
  <c r="D19" i="44" s="1"/>
  <c r="K141" i="44" l="1"/>
  <c r="G140" i="44"/>
  <c r="H140" i="44"/>
  <c r="F140" i="44"/>
  <c r="K97" i="44"/>
  <c r="H96" i="44"/>
  <c r="D96" i="44"/>
  <c r="G96" i="44"/>
  <c r="F96" i="44"/>
  <c r="K116" i="44"/>
  <c r="G115" i="44"/>
  <c r="H115" i="44"/>
  <c r="F115" i="44"/>
  <c r="D115" i="44"/>
  <c r="K63" i="44"/>
  <c r="G62" i="44"/>
  <c r="F62" i="44"/>
  <c r="D62" i="44"/>
  <c r="H62" i="44"/>
  <c r="K42" i="44"/>
  <c r="D41" i="44"/>
  <c r="H41" i="44"/>
  <c r="K20" i="44"/>
  <c r="D20" i="44" s="1"/>
  <c r="H19" i="44"/>
  <c r="K142" i="44" l="1"/>
  <c r="H141" i="44"/>
  <c r="G141" i="44"/>
  <c r="F141" i="44"/>
  <c r="K98" i="44"/>
  <c r="G97" i="44"/>
  <c r="F97" i="44"/>
  <c r="H97" i="44"/>
  <c r="D97" i="44"/>
  <c r="H116" i="44"/>
  <c r="F116" i="44"/>
  <c r="D116" i="44"/>
  <c r="G116" i="44"/>
  <c r="K117" i="44"/>
  <c r="K43" i="44"/>
  <c r="D42" i="44"/>
  <c r="H42" i="44"/>
  <c r="K64" i="44"/>
  <c r="D63" i="44"/>
  <c r="G63" i="44"/>
  <c r="F63" i="44"/>
  <c r="H63" i="44"/>
  <c r="H20" i="44"/>
  <c r="K21" i="44"/>
  <c r="D21" i="44" s="1"/>
  <c r="K143" i="44" l="1"/>
  <c r="G142" i="44"/>
  <c r="H142" i="44"/>
  <c r="F142" i="44"/>
  <c r="K99" i="44"/>
  <c r="G98" i="44"/>
  <c r="H98" i="44"/>
  <c r="D98" i="44"/>
  <c r="F98" i="44"/>
  <c r="K118" i="44"/>
  <c r="G117" i="44"/>
  <c r="H117" i="44"/>
  <c r="F117" i="44"/>
  <c r="D117" i="44"/>
  <c r="K65" i="44"/>
  <c r="G64" i="44"/>
  <c r="H64" i="44"/>
  <c r="F64" i="44"/>
  <c r="D64" i="44"/>
  <c r="K44" i="44"/>
  <c r="D43" i="44"/>
  <c r="H43" i="44"/>
  <c r="F43" i="44"/>
  <c r="G43" i="44"/>
  <c r="H21" i="44"/>
  <c r="K22" i="44"/>
  <c r="D22" i="44" s="1"/>
  <c r="K144" i="44" l="1"/>
  <c r="F143" i="44"/>
  <c r="G143" i="44"/>
  <c r="H143" i="44"/>
  <c r="K119" i="44"/>
  <c r="H118" i="44"/>
  <c r="F118" i="44"/>
  <c r="D118" i="44"/>
  <c r="G118" i="44"/>
  <c r="K100" i="44"/>
  <c r="F99" i="44"/>
  <c r="D99" i="44"/>
  <c r="H99" i="44"/>
  <c r="G99" i="44"/>
  <c r="K45" i="44"/>
  <c r="G44" i="44"/>
  <c r="D44" i="44"/>
  <c r="F44" i="44"/>
  <c r="H44" i="44"/>
  <c r="K66" i="44"/>
  <c r="D65" i="44"/>
  <c r="H65" i="44"/>
  <c r="G65" i="44"/>
  <c r="F65" i="44"/>
  <c r="K23" i="44"/>
  <c r="D23" i="44" s="1"/>
  <c r="H22" i="44"/>
  <c r="K145" i="44" l="1"/>
  <c r="G144" i="44"/>
  <c r="H144" i="44"/>
  <c r="F144" i="44"/>
  <c r="K101" i="44"/>
  <c r="H100" i="44"/>
  <c r="D100" i="44"/>
  <c r="G100" i="44"/>
  <c r="F100" i="44"/>
  <c r="K120" i="44"/>
  <c r="G119" i="44"/>
  <c r="H119" i="44"/>
  <c r="F119" i="44"/>
  <c r="D119" i="44"/>
  <c r="K67" i="44"/>
  <c r="G66" i="44"/>
  <c r="H66" i="44"/>
  <c r="F66" i="44"/>
  <c r="D66" i="44"/>
  <c r="K46" i="44"/>
  <c r="D45" i="44"/>
  <c r="H45" i="44"/>
  <c r="K24" i="44"/>
  <c r="D24" i="44" s="1"/>
  <c r="H23" i="44"/>
  <c r="K146" i="44" l="1"/>
  <c r="H145" i="44"/>
  <c r="G145" i="44"/>
  <c r="F145" i="44"/>
  <c r="K121" i="44"/>
  <c r="H120" i="44"/>
  <c r="F120" i="44"/>
  <c r="D120" i="44"/>
  <c r="G120" i="44"/>
  <c r="K102" i="44"/>
  <c r="F101" i="44"/>
  <c r="G101" i="44"/>
  <c r="H101" i="44"/>
  <c r="D101" i="44"/>
  <c r="K47" i="44"/>
  <c r="D46" i="44"/>
  <c r="H46" i="44"/>
  <c r="K68" i="44"/>
  <c r="D67" i="44"/>
  <c r="G67" i="44"/>
  <c r="F67" i="44"/>
  <c r="H67" i="44"/>
  <c r="H24" i="44"/>
  <c r="K25" i="44"/>
  <c r="D25" i="44" s="1"/>
  <c r="K147" i="44" l="1"/>
  <c r="G146" i="44"/>
  <c r="H146" i="44"/>
  <c r="F146" i="44"/>
  <c r="K103" i="44"/>
  <c r="G102" i="44"/>
  <c r="F102" i="44"/>
  <c r="H102" i="44"/>
  <c r="D102" i="44"/>
  <c r="K122" i="44"/>
  <c r="G121" i="44"/>
  <c r="H121" i="44"/>
  <c r="F121" i="44"/>
  <c r="D121" i="44"/>
  <c r="K69" i="44"/>
  <c r="H68" i="44"/>
  <c r="F68" i="44"/>
  <c r="G68" i="44"/>
  <c r="D68" i="44"/>
  <c r="D47" i="44"/>
  <c r="H47" i="44"/>
  <c r="H25" i="44"/>
  <c r="K148" i="44" l="1"/>
  <c r="F147" i="44"/>
  <c r="G147" i="44"/>
  <c r="H147" i="44"/>
  <c r="K123" i="44"/>
  <c r="H122" i="44"/>
  <c r="F122" i="44"/>
  <c r="D122" i="44"/>
  <c r="G122" i="44"/>
  <c r="K104" i="44"/>
  <c r="F103" i="44"/>
  <c r="D103" i="44"/>
  <c r="G103" i="44"/>
  <c r="H103" i="44"/>
  <c r="K70" i="44"/>
  <c r="G69" i="44"/>
  <c r="H69" i="44"/>
  <c r="F69" i="44"/>
  <c r="D69" i="44"/>
  <c r="G148" i="44" l="1"/>
  <c r="H148" i="44"/>
  <c r="F148" i="44"/>
  <c r="K149" i="44"/>
  <c r="K105" i="44"/>
  <c r="H104" i="44"/>
  <c r="D104" i="44"/>
  <c r="G104" i="44"/>
  <c r="F104" i="44"/>
  <c r="K124" i="44"/>
  <c r="G123" i="44"/>
  <c r="H123" i="44"/>
  <c r="F123" i="44"/>
  <c r="D123" i="44"/>
  <c r="K71" i="44"/>
  <c r="H70" i="44"/>
  <c r="F70" i="44"/>
  <c r="D70" i="44"/>
  <c r="G70" i="44"/>
  <c r="K150" i="44" l="1"/>
  <c r="H149" i="44"/>
  <c r="G149" i="44"/>
  <c r="F149" i="44"/>
  <c r="K125" i="44"/>
  <c r="H124" i="44"/>
  <c r="F124" i="44"/>
  <c r="D124" i="44"/>
  <c r="G124" i="44"/>
  <c r="K106" i="44"/>
  <c r="G105" i="44"/>
  <c r="F105" i="44"/>
  <c r="H105" i="44"/>
  <c r="D105" i="44"/>
  <c r="K72" i="44"/>
  <c r="G71" i="44"/>
  <c r="H71" i="44"/>
  <c r="F71" i="44"/>
  <c r="D71" i="44"/>
  <c r="K151" i="44" l="1"/>
  <c r="G150" i="44"/>
  <c r="H150" i="44"/>
  <c r="F150" i="44"/>
  <c r="K107" i="44"/>
  <c r="G106" i="44"/>
  <c r="F106" i="44"/>
  <c r="H106" i="44"/>
  <c r="D106" i="44"/>
  <c r="G125" i="44"/>
  <c r="G126" i="44" s="1"/>
  <c r="H125" i="44"/>
  <c r="F125" i="44"/>
  <c r="D125" i="44"/>
  <c r="K73" i="44"/>
  <c r="H72" i="44"/>
  <c r="F72" i="44"/>
  <c r="D72" i="44"/>
  <c r="G72" i="44"/>
  <c r="K152" i="44" l="1"/>
  <c r="F151" i="44"/>
  <c r="G151" i="44"/>
  <c r="H151" i="44"/>
  <c r="F107" i="44"/>
  <c r="H107" i="44"/>
  <c r="D107" i="44"/>
  <c r="G107" i="44"/>
  <c r="K74" i="44"/>
  <c r="G73" i="44"/>
  <c r="H73" i="44"/>
  <c r="F73" i="44"/>
  <c r="D73" i="44"/>
  <c r="K153" i="44" l="1"/>
  <c r="G152" i="44"/>
  <c r="H152" i="44"/>
  <c r="F152" i="44"/>
  <c r="K75" i="44"/>
  <c r="H74" i="44"/>
  <c r="F74" i="44"/>
  <c r="D74" i="44"/>
  <c r="G74" i="44"/>
  <c r="K154" i="44" l="1"/>
  <c r="F153" i="44"/>
  <c r="G153" i="44"/>
  <c r="H153" i="44"/>
  <c r="K76" i="44"/>
  <c r="G75" i="44"/>
  <c r="H75" i="44"/>
  <c r="F75" i="44"/>
  <c r="D75" i="44"/>
  <c r="K155" i="44" l="1"/>
  <c r="G154" i="44"/>
  <c r="H154" i="44"/>
  <c r="F154" i="44"/>
  <c r="H76" i="44"/>
  <c r="F76" i="44"/>
  <c r="D76" i="44"/>
  <c r="G76" i="44"/>
  <c r="F155" i="44" l="1"/>
  <c r="G155" i="44"/>
  <c r="G156" i="44" s="1"/>
  <c r="H155" i="44"/>
  <c r="H156" i="44" s="1"/>
  <c r="K7" i="49" l="1"/>
  <c r="K8" i="49"/>
  <c r="K9" i="49"/>
  <c r="K10" i="49"/>
  <c r="K11" i="49"/>
  <c r="K12" i="49"/>
  <c r="K13" i="49"/>
  <c r="K14" i="49"/>
  <c r="K16" i="49"/>
  <c r="K6" i="49"/>
  <c r="E18" i="49"/>
  <c r="F18" i="49"/>
  <c r="G18" i="49"/>
  <c r="H18" i="49"/>
  <c r="I18" i="49"/>
  <c r="J18" i="49"/>
  <c r="D18" i="49"/>
  <c r="I30" i="49"/>
  <c r="I31" i="49"/>
  <c r="I32" i="49"/>
  <c r="I33" i="49"/>
  <c r="I34" i="49"/>
  <c r="I35" i="49"/>
  <c r="I36" i="49"/>
  <c r="I37" i="49"/>
  <c r="I39" i="49"/>
  <c r="I29" i="49"/>
  <c r="E41" i="49"/>
  <c r="F41" i="49"/>
  <c r="G41" i="49"/>
  <c r="H41" i="49"/>
  <c r="D41" i="49"/>
  <c r="K18" i="49" l="1"/>
  <c r="I41" i="49"/>
  <c r="I11" i="11" l="1"/>
  <c r="I10" i="11"/>
  <c r="I8" i="11"/>
  <c r="I7" i="11"/>
  <c r="I9" i="11"/>
  <c r="I12" i="11" l="1"/>
  <c r="M8" i="10"/>
  <c r="R132" i="10"/>
  <c r="R133" i="10"/>
  <c r="R134" i="10"/>
  <c r="R135" i="10"/>
  <c r="K55" i="44" l="1"/>
  <c r="H55" i="44" l="1"/>
  <c r="D55" i="44"/>
  <c r="F87" i="44" l="1"/>
  <c r="G87" i="44"/>
  <c r="E6" i="47" l="1"/>
  <c r="D6" i="47"/>
  <c r="L300" i="47"/>
  <c r="L299" i="47"/>
  <c r="L298" i="47"/>
  <c r="L297" i="47"/>
  <c r="L296" i="47"/>
  <c r="L295" i="47"/>
  <c r="L294" i="47"/>
  <c r="L293" i="47"/>
  <c r="L292" i="47"/>
  <c r="L291" i="47"/>
  <c r="L290" i="47"/>
  <c r="L289" i="47"/>
  <c r="L288" i="47"/>
  <c r="L287" i="47"/>
  <c r="L286" i="47"/>
  <c r="L285" i="47"/>
  <c r="L284" i="47"/>
  <c r="L283" i="47"/>
  <c r="L282" i="47"/>
  <c r="L281" i="47"/>
  <c r="L280" i="47"/>
  <c r="L279" i="47"/>
  <c r="L278" i="47"/>
  <c r="L277" i="47"/>
  <c r="L276" i="47"/>
  <c r="L275" i="47"/>
  <c r="L274" i="47"/>
  <c r="L273" i="47"/>
  <c r="L272" i="47"/>
  <c r="L271" i="47"/>
  <c r="L270" i="47"/>
  <c r="L269" i="47"/>
  <c r="L268" i="47"/>
  <c r="L267" i="47"/>
  <c r="L266" i="47"/>
  <c r="L265" i="47"/>
  <c r="L264" i="47"/>
  <c r="L263" i="47"/>
  <c r="L262" i="47"/>
  <c r="L261" i="47"/>
  <c r="L260" i="47"/>
  <c r="L259" i="47"/>
  <c r="L258" i="47"/>
  <c r="L257" i="47"/>
  <c r="L256" i="47"/>
  <c r="L255" i="47"/>
  <c r="L254" i="47"/>
  <c r="L253" i="47"/>
  <c r="L252" i="47"/>
  <c r="L251" i="47"/>
  <c r="L250" i="47"/>
  <c r="L249" i="47"/>
  <c r="L248" i="47"/>
  <c r="L247" i="47"/>
  <c r="L246" i="47"/>
  <c r="L245" i="47"/>
  <c r="L244" i="47"/>
  <c r="L243" i="47"/>
  <c r="L242" i="47"/>
  <c r="L241" i="47"/>
  <c r="L240" i="47"/>
  <c r="L239" i="47"/>
  <c r="L238" i="47"/>
  <c r="L237" i="47"/>
  <c r="L236" i="47"/>
  <c r="L235" i="47"/>
  <c r="L234" i="47"/>
  <c r="L233" i="47"/>
  <c r="L232" i="47"/>
  <c r="L231" i="47"/>
  <c r="L230" i="47"/>
  <c r="L229" i="47"/>
  <c r="L228" i="47"/>
  <c r="L227" i="47"/>
  <c r="L226" i="47"/>
  <c r="L225" i="47"/>
  <c r="L224" i="47"/>
  <c r="L223" i="47"/>
  <c r="L222" i="47"/>
  <c r="L221" i="47"/>
  <c r="L220" i="47"/>
  <c r="L219" i="47"/>
  <c r="L218" i="47"/>
  <c r="L217" i="47"/>
  <c r="L216" i="47"/>
  <c r="F14" i="47" s="1"/>
  <c r="L215" i="47"/>
  <c r="L214" i="47"/>
  <c r="L213" i="47"/>
  <c r="L212" i="47"/>
  <c r="L211" i="47"/>
  <c r="L210" i="47"/>
  <c r="L209" i="47"/>
  <c r="L208" i="47"/>
  <c r="F4" i="47" s="1"/>
  <c r="L207" i="47"/>
  <c r="L206" i="47"/>
  <c r="L205" i="47"/>
  <c r="L204" i="47"/>
  <c r="L203" i="47"/>
  <c r="L202" i="47"/>
  <c r="L201" i="47"/>
  <c r="L200" i="47"/>
  <c r="L199" i="47"/>
  <c r="L198" i="47"/>
  <c r="L197" i="47"/>
  <c r="L196" i="47"/>
  <c r="L195" i="47"/>
  <c r="L194" i="47"/>
  <c r="L193" i="47"/>
  <c r="L192" i="47"/>
  <c r="L191" i="47"/>
  <c r="L190" i="47"/>
  <c r="L189" i="47"/>
  <c r="L188" i="47"/>
  <c r="L187" i="47"/>
  <c r="L186" i="47"/>
  <c r="L185" i="47"/>
  <c r="L184" i="47"/>
  <c r="L183" i="47"/>
  <c r="L182" i="47"/>
  <c r="L181" i="47"/>
  <c r="L180" i="47"/>
  <c r="L179" i="47"/>
  <c r="L178" i="47"/>
  <c r="L177" i="47"/>
  <c r="L176" i="47"/>
  <c r="L175" i="47"/>
  <c r="L174" i="47"/>
  <c r="L173" i="47"/>
  <c r="L172" i="47"/>
  <c r="L171" i="47"/>
  <c r="L170" i="47"/>
  <c r="L169" i="47"/>
  <c r="L168" i="47"/>
  <c r="L167" i="47"/>
  <c r="L166" i="47"/>
  <c r="L165" i="47"/>
  <c r="L164" i="47"/>
  <c r="L163" i="47"/>
  <c r="L162" i="47"/>
  <c r="L161" i="47"/>
  <c r="L160" i="47"/>
  <c r="L159" i="47"/>
  <c r="L158" i="47"/>
  <c r="L157" i="47"/>
  <c r="L156" i="47"/>
  <c r="E8" i="47" s="1"/>
  <c r="L155" i="47"/>
  <c r="L154" i="47"/>
  <c r="L153" i="47"/>
  <c r="L152" i="47"/>
  <c r="L151" i="47"/>
  <c r="L150" i="47"/>
  <c r="L149" i="47"/>
  <c r="L148" i="47"/>
  <c r="L147" i="47"/>
  <c r="L146" i="47"/>
  <c r="L145" i="47"/>
  <c r="L144" i="47"/>
  <c r="L143" i="47"/>
  <c r="L142" i="47"/>
  <c r="L141" i="47"/>
  <c r="L140" i="47"/>
  <c r="L139" i="47"/>
  <c r="L138" i="47"/>
  <c r="L137" i="47"/>
  <c r="L136" i="47"/>
  <c r="L135" i="47"/>
  <c r="L134" i="47"/>
  <c r="L133" i="47"/>
  <c r="E13" i="47" s="1"/>
  <c r="L132" i="47"/>
  <c r="L131" i="47"/>
  <c r="L130" i="47"/>
  <c r="L129" i="47"/>
  <c r="L128" i="47"/>
  <c r="L127" i="47"/>
  <c r="L126" i="47"/>
  <c r="L125" i="47"/>
  <c r="E15" i="47" s="1"/>
  <c r="L124" i="47"/>
  <c r="L123" i="47"/>
  <c r="L122" i="47"/>
  <c r="L121" i="47"/>
  <c r="L120" i="47"/>
  <c r="E9" i="47" s="1"/>
  <c r="L119" i="47"/>
  <c r="L118" i="47"/>
  <c r="L117" i="47"/>
  <c r="L116" i="47"/>
  <c r="E7" i="47" s="1"/>
  <c r="L115" i="47"/>
  <c r="L114" i="47"/>
  <c r="L113" i="47"/>
  <c r="L112" i="47"/>
  <c r="L111" i="47"/>
  <c r="L110" i="47"/>
  <c r="L109" i="47"/>
  <c r="L108" i="47"/>
  <c r="L107" i="47"/>
  <c r="L106" i="47"/>
  <c r="L105" i="47"/>
  <c r="L104" i="47"/>
  <c r="L103" i="47"/>
  <c r="L102" i="47"/>
  <c r="L101" i="47"/>
  <c r="L100" i="47"/>
  <c r="L99" i="47"/>
  <c r="L98" i="47"/>
  <c r="L97" i="47"/>
  <c r="L96" i="47"/>
  <c r="L95" i="47"/>
  <c r="L94" i="47"/>
  <c r="L93" i="47"/>
  <c r="L92" i="47"/>
  <c r="L91" i="47"/>
  <c r="L90" i="47"/>
  <c r="L89" i="47"/>
  <c r="L88" i="47"/>
  <c r="L87" i="47"/>
  <c r="L86" i="47"/>
  <c r="L85" i="47"/>
  <c r="L84" i="47"/>
  <c r="L83" i="47"/>
  <c r="L82" i="47"/>
  <c r="L81" i="47"/>
  <c r="L80" i="47"/>
  <c r="L79" i="47"/>
  <c r="L78" i="47"/>
  <c r="L77" i="47"/>
  <c r="L76" i="47"/>
  <c r="L75" i="47"/>
  <c r="L74" i="47"/>
  <c r="L73" i="47"/>
  <c r="L72" i="47"/>
  <c r="L71" i="47"/>
  <c r="L70" i="47"/>
  <c r="L69" i="47"/>
  <c r="L68" i="47"/>
  <c r="L67" i="47"/>
  <c r="L66" i="47"/>
  <c r="L65" i="47"/>
  <c r="L64" i="47"/>
  <c r="L63" i="47"/>
  <c r="L62" i="47"/>
  <c r="L61" i="47"/>
  <c r="L60" i="47"/>
  <c r="L59" i="47"/>
  <c r="L58" i="47"/>
  <c r="L57" i="47"/>
  <c r="L56" i="47"/>
  <c r="L55" i="47"/>
  <c r="L54" i="47"/>
  <c r="L53" i="47"/>
  <c r="L52" i="47"/>
  <c r="L51" i="47"/>
  <c r="L50" i="47"/>
  <c r="L49" i="47"/>
  <c r="L48" i="47"/>
  <c r="L47" i="47"/>
  <c r="L46" i="47"/>
  <c r="L45" i="47"/>
  <c r="L44" i="47"/>
  <c r="L43" i="47"/>
  <c r="L42" i="47"/>
  <c r="L41" i="47"/>
  <c r="L40" i="47"/>
  <c r="L39" i="47"/>
  <c r="L38" i="47"/>
  <c r="L37" i="47"/>
  <c r="L36" i="47"/>
  <c r="L35" i="47"/>
  <c r="L34" i="47"/>
  <c r="L33" i="47"/>
  <c r="L32" i="47"/>
  <c r="L31" i="47"/>
  <c r="L30" i="47"/>
  <c r="L29" i="47"/>
  <c r="L28" i="47"/>
  <c r="D10" i="47" s="1"/>
  <c r="L27" i="47"/>
  <c r="L26" i="47"/>
  <c r="L25" i="47"/>
  <c r="L24" i="47"/>
  <c r="L23" i="47"/>
  <c r="L22" i="47"/>
  <c r="L21" i="47"/>
  <c r="E12" i="47" l="1"/>
  <c r="H13" i="47" s="1"/>
  <c r="E5" i="47"/>
  <c r="F7" i="47"/>
  <c r="I7" i="47" s="1"/>
  <c r="F8" i="47"/>
  <c r="I11" i="47" s="1"/>
  <c r="D9" i="47"/>
  <c r="E10" i="47"/>
  <c r="F11" i="47"/>
  <c r="F15" i="47"/>
  <c r="F13" i="47"/>
  <c r="F5" i="47"/>
  <c r="D14" i="47"/>
  <c r="E11" i="47"/>
  <c r="H11" i="47" s="1"/>
  <c r="F9" i="47"/>
  <c r="D7" i="47"/>
  <c r="D8" i="47"/>
  <c r="F12" i="47"/>
  <c r="I13" i="47" s="1"/>
  <c r="D12" i="47"/>
  <c r="D11" i="47"/>
  <c r="D15" i="47"/>
  <c r="D13" i="47"/>
  <c r="D5" i="47"/>
  <c r="E4" i="47"/>
  <c r="E14" i="47"/>
  <c r="F10" i="47"/>
  <c r="F6" i="47"/>
  <c r="G11" i="47"/>
  <c r="D4" i="47"/>
  <c r="G7" i="47"/>
  <c r="H7" i="47"/>
  <c r="C5" i="47"/>
  <c r="C6" i="47"/>
  <c r="C7" i="47"/>
  <c r="C8" i="47"/>
  <c r="C9" i="47"/>
  <c r="C10" i="47"/>
  <c r="C11" i="47"/>
  <c r="C12" i="47"/>
  <c r="C13" i="47"/>
  <c r="C14" i="47"/>
  <c r="C15" i="47"/>
  <c r="C4" i="47"/>
  <c r="G13" i="47" l="1"/>
  <c r="C128" i="44"/>
  <c r="C110" i="44"/>
  <c r="G91" i="44"/>
  <c r="G108" i="44" s="1"/>
  <c r="F91" i="44"/>
  <c r="D91" i="44"/>
  <c r="G88" i="44"/>
  <c r="F88" i="44"/>
  <c r="D88" i="44"/>
  <c r="G81" i="44"/>
  <c r="G79" i="44"/>
  <c r="F79" i="44"/>
  <c r="D79" i="44"/>
  <c r="G58" i="44"/>
  <c r="G77" i="44" s="1"/>
  <c r="F58" i="44"/>
  <c r="D58" i="44"/>
  <c r="C58" i="44"/>
  <c r="G51" i="44"/>
  <c r="G50" i="44"/>
  <c r="C50" i="44"/>
  <c r="G47" i="44"/>
  <c r="F47" i="44"/>
  <c r="G36" i="44"/>
  <c r="F36" i="44"/>
  <c r="C36" i="44"/>
  <c r="G29" i="44"/>
  <c r="C29" i="44"/>
  <c r="G19" i="44"/>
  <c r="G18" i="44"/>
  <c r="G17" i="44"/>
  <c r="G16" i="44"/>
  <c r="C16" i="44"/>
  <c r="G12" i="44"/>
  <c r="F12" i="44"/>
  <c r="F11" i="44"/>
  <c r="G10" i="44"/>
  <c r="F10" i="44"/>
  <c r="G9" i="44"/>
  <c r="F9" i="44"/>
  <c r="F8" i="44"/>
  <c r="G7" i="44"/>
  <c r="F7" i="44"/>
  <c r="D7" i="44"/>
  <c r="C7" i="44"/>
  <c r="G34" i="44" l="1"/>
  <c r="G14" i="44"/>
  <c r="F37" i="44"/>
  <c r="G37" i="44"/>
  <c r="G20" i="44"/>
  <c r="F80" i="44"/>
  <c r="D80" i="44"/>
  <c r="G21" i="44"/>
  <c r="G38" i="44"/>
  <c r="F38" i="44"/>
  <c r="D81" i="44"/>
  <c r="F81" i="44"/>
  <c r="G52" i="44"/>
  <c r="G80" i="44"/>
  <c r="H14" i="44" l="1"/>
  <c r="H34" i="44"/>
  <c r="G82" i="44"/>
  <c r="F82" i="44"/>
  <c r="D82" i="44"/>
  <c r="G22" i="44"/>
  <c r="G54" i="44"/>
  <c r="G39" i="44"/>
  <c r="F39" i="44"/>
  <c r="G40" i="44" l="1"/>
  <c r="F40" i="44"/>
  <c r="G23" i="44"/>
  <c r="G55" i="44"/>
  <c r="G56" i="44" s="1"/>
  <c r="D83" i="44"/>
  <c r="F83" i="44"/>
  <c r="G83" i="44"/>
  <c r="H56" i="44" l="1"/>
  <c r="G24" i="44"/>
  <c r="G41" i="44"/>
  <c r="F41" i="44"/>
  <c r="G84" i="44"/>
  <c r="F84" i="44"/>
  <c r="D84" i="44"/>
  <c r="H108" i="44" l="1"/>
  <c r="D85" i="44"/>
  <c r="F85" i="44"/>
  <c r="G85" i="44"/>
  <c r="G42" i="44"/>
  <c r="F42" i="44"/>
  <c r="G25" i="44"/>
  <c r="G27" i="44" s="1"/>
  <c r="G45" i="44" l="1"/>
  <c r="F45" i="44"/>
  <c r="G86" i="44"/>
  <c r="G89" i="44" s="1"/>
  <c r="F86" i="44"/>
  <c r="D86" i="44"/>
  <c r="H89" i="44" l="1"/>
  <c r="H134" i="44"/>
  <c r="G46" i="44"/>
  <c r="G48" i="44" s="1"/>
  <c r="F46" i="44"/>
  <c r="H27" i="44" l="1"/>
  <c r="H48" i="44"/>
  <c r="H77" i="44" l="1"/>
  <c r="H126" i="44" l="1"/>
  <c r="M144" i="22" l="1"/>
  <c r="AF103" i="11"/>
  <c r="AF104" i="11"/>
  <c r="AF105" i="11"/>
  <c r="AF106" i="11"/>
  <c r="AF107" i="11"/>
  <c r="AF108" i="11"/>
  <c r="AF109" i="11"/>
  <c r="AF110" i="11"/>
  <c r="AF111" i="11"/>
  <c r="AF112" i="11"/>
  <c r="AF113" i="11"/>
  <c r="AF114" i="11"/>
  <c r="AF115" i="11"/>
  <c r="AF116" i="11"/>
  <c r="AF117" i="11"/>
  <c r="AF102" i="11"/>
  <c r="AF101" i="11" l="1"/>
  <c r="AF100" i="11"/>
  <c r="AF99" i="11"/>
  <c r="AF98" i="11"/>
  <c r="AF97" i="11"/>
  <c r="AF96" i="11"/>
  <c r="AF95" i="11"/>
  <c r="AF94" i="11"/>
  <c r="AF93" i="11"/>
  <c r="AF92" i="11"/>
  <c r="AF91" i="11"/>
  <c r="AF90" i="11"/>
  <c r="AF89" i="11"/>
  <c r="AF88" i="11"/>
  <c r="AF87" i="11"/>
  <c r="AF86" i="11"/>
  <c r="AF85" i="11"/>
  <c r="AF84" i="11"/>
  <c r="AF83" i="11"/>
  <c r="AF82" i="11"/>
  <c r="AF81" i="11"/>
  <c r="AF80" i="11"/>
  <c r="AF79" i="11"/>
  <c r="AF78" i="11"/>
  <c r="AF77" i="11"/>
  <c r="AF76" i="11"/>
  <c r="AF75" i="11"/>
  <c r="AF74" i="11"/>
  <c r="AF73" i="11"/>
  <c r="AF72" i="11"/>
  <c r="AF71" i="11"/>
  <c r="AF70" i="11"/>
  <c r="AF69" i="11"/>
  <c r="AF68" i="11"/>
  <c r="AF67" i="11"/>
  <c r="AF66" i="11"/>
  <c r="AF65" i="11"/>
  <c r="AF64" i="11"/>
  <c r="AF63" i="11"/>
  <c r="AF62" i="11"/>
  <c r="AF61" i="11"/>
  <c r="AF60" i="11"/>
  <c r="AF59" i="11"/>
  <c r="AF58" i="11"/>
  <c r="AF57" i="11"/>
  <c r="AF56" i="11"/>
  <c r="AF55" i="11"/>
  <c r="AF54" i="11"/>
  <c r="AF53" i="11"/>
  <c r="AF52" i="11"/>
  <c r="AF51" i="11"/>
  <c r="AF50" i="11"/>
  <c r="AF49" i="11"/>
  <c r="AF48" i="11"/>
  <c r="AF47" i="11"/>
  <c r="AF46" i="11"/>
  <c r="AF45" i="11"/>
  <c r="AF44" i="11"/>
  <c r="AF43" i="11"/>
  <c r="AF42" i="11"/>
  <c r="AF41" i="11"/>
  <c r="AF40" i="11"/>
  <c r="AF39" i="11"/>
  <c r="AF38" i="11"/>
  <c r="AF37" i="11"/>
  <c r="AF36" i="11"/>
  <c r="AF35" i="11"/>
  <c r="AF34" i="11"/>
  <c r="AF33" i="11"/>
  <c r="AF32" i="11"/>
  <c r="AF31" i="11"/>
  <c r="AF30" i="11"/>
  <c r="AF29" i="11"/>
  <c r="AF28" i="11"/>
  <c r="AF27" i="11"/>
  <c r="AF26" i="11"/>
  <c r="AF25" i="11"/>
  <c r="AF24" i="11"/>
  <c r="M30" i="10"/>
  <c r="AK31" i="11" l="1"/>
  <c r="AK32" i="11"/>
  <c r="V66" i="42" l="1"/>
  <c r="V65" i="42"/>
  <c r="V64" i="42"/>
  <c r="V63" i="42"/>
  <c r="V62" i="42"/>
  <c r="V61" i="42"/>
  <c r="V60" i="42"/>
  <c r="V59" i="42"/>
  <c r="V58" i="42"/>
  <c r="V57" i="42"/>
  <c r="V56" i="42"/>
  <c r="V55" i="42"/>
  <c r="V54" i="42"/>
  <c r="V53" i="42"/>
  <c r="V52" i="42"/>
  <c r="V51" i="42"/>
  <c r="E13" i="42" s="1"/>
  <c r="V50" i="42"/>
  <c r="V49" i="42"/>
  <c r="V48" i="42"/>
  <c r="F16" i="42"/>
  <c r="I16" i="42" s="1"/>
  <c r="I15" i="42"/>
  <c r="I11" i="42"/>
  <c r="H7" i="42"/>
  <c r="F7" i="42"/>
  <c r="AC238" i="41"/>
  <c r="AA238" i="41" s="1"/>
  <c r="AC237" i="41"/>
  <c r="AA237" i="41" s="1"/>
  <c r="AC236" i="41"/>
  <c r="AA236" i="41" s="1"/>
  <c r="AC235" i="41"/>
  <c r="AA235" i="41" s="1"/>
  <c r="AC234" i="41"/>
  <c r="AA234" i="41" s="1"/>
  <c r="AC233" i="41"/>
  <c r="AA233" i="41" s="1"/>
  <c r="AC232" i="41"/>
  <c r="AA232" i="41" s="1"/>
  <c r="AC231" i="41"/>
  <c r="AA231" i="41" s="1"/>
  <c r="AC230" i="41"/>
  <c r="AA230" i="41" s="1"/>
  <c r="AC229" i="41"/>
  <c r="AA229" i="41" s="1"/>
  <c r="AC228" i="41"/>
  <c r="AA228" i="41" s="1"/>
  <c r="AC227" i="41"/>
  <c r="AA227" i="41" s="1"/>
  <c r="AC226" i="41"/>
  <c r="AA226" i="41" s="1"/>
  <c r="AC225" i="41"/>
  <c r="AA225" i="41" s="1"/>
  <c r="AC224" i="41"/>
  <c r="AA224" i="41" s="1"/>
  <c r="AC223" i="41"/>
  <c r="AA223" i="41" s="1"/>
  <c r="AC222" i="41"/>
  <c r="AA222" i="41" s="1"/>
  <c r="AC221" i="41"/>
  <c r="AA221" i="41" s="1"/>
  <c r="AC220" i="41"/>
  <c r="AA220" i="41" s="1"/>
  <c r="AC219" i="41"/>
  <c r="AA219" i="41" s="1"/>
  <c r="AC218" i="41"/>
  <c r="AA218" i="41" s="1"/>
  <c r="AC217" i="41"/>
  <c r="AA217" i="41" s="1"/>
  <c r="AC216" i="41"/>
  <c r="AA216" i="41" s="1"/>
  <c r="AC215" i="41"/>
  <c r="AA215" i="41" s="1"/>
  <c r="AC214" i="41"/>
  <c r="AA214" i="41" s="1"/>
  <c r="AC213" i="41"/>
  <c r="AA213" i="41" s="1"/>
  <c r="AC212" i="41"/>
  <c r="AA212" i="41" s="1"/>
  <c r="AC211" i="41"/>
  <c r="AC263" i="41" s="1"/>
  <c r="AA263" i="41" s="1"/>
  <c r="AC210" i="41"/>
  <c r="AC262" i="41" s="1"/>
  <c r="AA262" i="41" s="1"/>
  <c r="AC209" i="41"/>
  <c r="AC261" i="41" s="1"/>
  <c r="AA261" i="41" s="1"/>
  <c r="AC208" i="41"/>
  <c r="AA208" i="41" s="1"/>
  <c r="AC207" i="41"/>
  <c r="AC259" i="41" s="1"/>
  <c r="AA259" i="41" s="1"/>
  <c r="AC206" i="41"/>
  <c r="AC258" i="41" s="1"/>
  <c r="AA258" i="41" s="1"/>
  <c r="AC205" i="41"/>
  <c r="AC257" i="41" s="1"/>
  <c r="AA257" i="41" s="1"/>
  <c r="AC204" i="41"/>
  <c r="AA204" i="41" s="1"/>
  <c r="AC203" i="41"/>
  <c r="AC255" i="41" s="1"/>
  <c r="AA255" i="41" s="1"/>
  <c r="AC202" i="41"/>
  <c r="AC254" i="41" s="1"/>
  <c r="AA254" i="41" s="1"/>
  <c r="AC201" i="41"/>
  <c r="AC253" i="41" s="1"/>
  <c r="AA253" i="41" s="1"/>
  <c r="AC200" i="41"/>
  <c r="AA200" i="41" s="1"/>
  <c r="AC199" i="41"/>
  <c r="AC251" i="41" s="1"/>
  <c r="AA251" i="41" s="1"/>
  <c r="AC198" i="41"/>
  <c r="AA198" i="41" s="1"/>
  <c r="AC197" i="41"/>
  <c r="AC249" i="41" s="1"/>
  <c r="AA249" i="41" s="1"/>
  <c r="AC196" i="41"/>
  <c r="AC248" i="41" s="1"/>
  <c r="AA248" i="41" s="1"/>
  <c r="AC195" i="41"/>
  <c r="AC247" i="41" s="1"/>
  <c r="AA247" i="41" s="1"/>
  <c r="AC194" i="41"/>
  <c r="AA194" i="41" s="1"/>
  <c r="AC193" i="41"/>
  <c r="AC245" i="41" s="1"/>
  <c r="AA245" i="41" s="1"/>
  <c r="AC192" i="41"/>
  <c r="AC244" i="41" s="1"/>
  <c r="AA244" i="41" s="1"/>
  <c r="AC191" i="41"/>
  <c r="AC243" i="41" s="1"/>
  <c r="AA243" i="41" s="1"/>
  <c r="AC190" i="41"/>
  <c r="AA190" i="41" s="1"/>
  <c r="AC189" i="41"/>
  <c r="AC241" i="41" s="1"/>
  <c r="AA241" i="41" s="1"/>
  <c r="AC188" i="41"/>
  <c r="AC240" i="41" s="1"/>
  <c r="AA240" i="41" s="1"/>
  <c r="AC187" i="41"/>
  <c r="AC239" i="41" s="1"/>
  <c r="AA239" i="41" s="1"/>
  <c r="J17" i="41"/>
  <c r="E17" i="41"/>
  <c r="D17" i="41"/>
  <c r="K17" i="41" s="1"/>
  <c r="E16" i="41"/>
  <c r="K16" i="41" s="1"/>
  <c r="F15" i="41"/>
  <c r="E15" i="41"/>
  <c r="K15" i="41" s="1"/>
  <c r="J14" i="41"/>
  <c r="H14" i="41"/>
  <c r="E14" i="41"/>
  <c r="D14" i="41"/>
  <c r="I13" i="41"/>
  <c r="H13" i="41"/>
  <c r="F13" i="41"/>
  <c r="E13" i="41"/>
  <c r="F12" i="41"/>
  <c r="E12" i="41"/>
  <c r="K12" i="41" s="1"/>
  <c r="K11" i="41"/>
  <c r="H10" i="41"/>
  <c r="F10" i="41"/>
  <c r="J9" i="41"/>
  <c r="I9" i="41"/>
  <c r="G9" i="41"/>
  <c r="F9" i="41"/>
  <c r="E9" i="41"/>
  <c r="D9" i="41"/>
  <c r="J8" i="41"/>
  <c r="G8" i="41"/>
  <c r="E8" i="41"/>
  <c r="D8" i="41"/>
  <c r="M142" i="40"/>
  <c r="M141" i="40"/>
  <c r="M140" i="40"/>
  <c r="M139" i="40"/>
  <c r="M138" i="40"/>
  <c r="M137" i="40"/>
  <c r="M136" i="40"/>
  <c r="M135" i="40"/>
  <c r="M134" i="40"/>
  <c r="M133" i="40"/>
  <c r="M132" i="40"/>
  <c r="M131" i="40"/>
  <c r="M130" i="40"/>
  <c r="M129" i="40"/>
  <c r="M128" i="40"/>
  <c r="M127" i="40"/>
  <c r="M126" i="40"/>
  <c r="M125" i="40"/>
  <c r="M124" i="40"/>
  <c r="M123" i="40"/>
  <c r="M122" i="40"/>
  <c r="M121" i="40"/>
  <c r="M120" i="40"/>
  <c r="M119" i="40"/>
  <c r="M118" i="40"/>
  <c r="M117" i="40"/>
  <c r="M116" i="40"/>
  <c r="M115" i="40"/>
  <c r="M114" i="40"/>
  <c r="M113" i="40"/>
  <c r="M112" i="40"/>
  <c r="M111" i="40"/>
  <c r="M110" i="40"/>
  <c r="M109" i="40"/>
  <c r="M108" i="40"/>
  <c r="M107" i="40"/>
  <c r="M106" i="40"/>
  <c r="M105" i="40"/>
  <c r="M104" i="40"/>
  <c r="M103" i="40"/>
  <c r="M102" i="40"/>
  <c r="M101" i="40"/>
  <c r="M100" i="40"/>
  <c r="M99" i="40"/>
  <c r="M98" i="40"/>
  <c r="M97" i="40"/>
  <c r="M96" i="40"/>
  <c r="M95" i="40"/>
  <c r="M94" i="40"/>
  <c r="M93" i="40"/>
  <c r="M92" i="40"/>
  <c r="M91" i="40"/>
  <c r="M90" i="40"/>
  <c r="M89" i="40"/>
  <c r="M88"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57" i="40"/>
  <c r="M56" i="40"/>
  <c r="M55" i="40"/>
  <c r="M54" i="40"/>
  <c r="M53" i="40"/>
  <c r="M52" i="40"/>
  <c r="G14" i="40" s="1"/>
  <c r="M51" i="40"/>
  <c r="M50" i="40"/>
  <c r="G10" i="40"/>
  <c r="V66" i="38"/>
  <c r="V65" i="38"/>
  <c r="V64" i="38"/>
  <c r="V63" i="38"/>
  <c r="V62" i="38"/>
  <c r="V61" i="38"/>
  <c r="V60" i="38"/>
  <c r="V59" i="38"/>
  <c r="V58" i="38"/>
  <c r="V57" i="38"/>
  <c r="V56" i="38"/>
  <c r="V55" i="38"/>
  <c r="V54" i="38"/>
  <c r="V53" i="38"/>
  <c r="V52" i="38"/>
  <c r="V51" i="38"/>
  <c r="V50" i="38"/>
  <c r="V49" i="38"/>
  <c r="V48" i="38"/>
  <c r="H9" i="38" s="1"/>
  <c r="I15" i="38"/>
  <c r="I11" i="38"/>
  <c r="H7" i="38"/>
  <c r="F7" i="38"/>
  <c r="AC238" i="37"/>
  <c r="AA238" i="37" s="1"/>
  <c r="AC237" i="37"/>
  <c r="AA237" i="37"/>
  <c r="AC236" i="37"/>
  <c r="AA236" i="37" s="1"/>
  <c r="AC235" i="37"/>
  <c r="AA235" i="37"/>
  <c r="AC234" i="37"/>
  <c r="AA234" i="37" s="1"/>
  <c r="AC233" i="37"/>
  <c r="AA233" i="37" s="1"/>
  <c r="AC232" i="37"/>
  <c r="AA232" i="37" s="1"/>
  <c r="AC231" i="37"/>
  <c r="AA231" i="37"/>
  <c r="AC230" i="37"/>
  <c r="AA230" i="37" s="1"/>
  <c r="AC229" i="37"/>
  <c r="AA229" i="37"/>
  <c r="AC228" i="37"/>
  <c r="AA228" i="37" s="1"/>
  <c r="AC227" i="37"/>
  <c r="AA227" i="37"/>
  <c r="AC226" i="37"/>
  <c r="AA226" i="37" s="1"/>
  <c r="AC225" i="37"/>
  <c r="AA225" i="37" s="1"/>
  <c r="AC224" i="37"/>
  <c r="AA224" i="37" s="1"/>
  <c r="AC223" i="37"/>
  <c r="AA223" i="37"/>
  <c r="AC222" i="37"/>
  <c r="AA222" i="37" s="1"/>
  <c r="AC221" i="37"/>
  <c r="AA221" i="37"/>
  <c r="AC220" i="37"/>
  <c r="AA220" i="37" s="1"/>
  <c r="AC219" i="37"/>
  <c r="AA219" i="37"/>
  <c r="AC218" i="37"/>
  <c r="AA218" i="37" s="1"/>
  <c r="AC217" i="37"/>
  <c r="AA217" i="37" s="1"/>
  <c r="AC216" i="37"/>
  <c r="AA216" i="37" s="1"/>
  <c r="AC215" i="37"/>
  <c r="AA215" i="37"/>
  <c r="AC214" i="37"/>
  <c r="AA214" i="37" s="1"/>
  <c r="AC213" i="37"/>
  <c r="AA213" i="37"/>
  <c r="AC212" i="37"/>
  <c r="AA212" i="37" s="1"/>
  <c r="AC211" i="37"/>
  <c r="AC263" i="37" s="1"/>
  <c r="AA263" i="37" s="1"/>
  <c r="AA211" i="37"/>
  <c r="AC210" i="37"/>
  <c r="AC262" i="37" s="1"/>
  <c r="AA262" i="37" s="1"/>
  <c r="AC209" i="37"/>
  <c r="AC261" i="37" s="1"/>
  <c r="AA261" i="37" s="1"/>
  <c r="AC208" i="37"/>
  <c r="AC260" i="37" s="1"/>
  <c r="AA260" i="37" s="1"/>
  <c r="AC207" i="37"/>
  <c r="AC259" i="37" s="1"/>
  <c r="AA259" i="37" s="1"/>
  <c r="AA207" i="37"/>
  <c r="AC206" i="37"/>
  <c r="AC258" i="37" s="1"/>
  <c r="AA258" i="37" s="1"/>
  <c r="AC205" i="37"/>
  <c r="AC257" i="37" s="1"/>
  <c r="AA257" i="37" s="1"/>
  <c r="AA205" i="37"/>
  <c r="AC204" i="37"/>
  <c r="AC256" i="37" s="1"/>
  <c r="AA256" i="37" s="1"/>
  <c r="AC203" i="37"/>
  <c r="AC255" i="37" s="1"/>
  <c r="AA255" i="37" s="1"/>
  <c r="AA203" i="37"/>
  <c r="AC202" i="37"/>
  <c r="AC254" i="37" s="1"/>
  <c r="AA254" i="37" s="1"/>
  <c r="AC201" i="37"/>
  <c r="AC253" i="37" s="1"/>
  <c r="AA253" i="37" s="1"/>
  <c r="AC200" i="37"/>
  <c r="AC252" i="37" s="1"/>
  <c r="AA252" i="37" s="1"/>
  <c r="AC199" i="37"/>
  <c r="AC251" i="37" s="1"/>
  <c r="AA251" i="37" s="1"/>
  <c r="AA199" i="37"/>
  <c r="AC198" i="37"/>
  <c r="AC250" i="37" s="1"/>
  <c r="AA250" i="37" s="1"/>
  <c r="AC197" i="37"/>
  <c r="AC249" i="37" s="1"/>
  <c r="AA249" i="37" s="1"/>
  <c r="AA197" i="37"/>
  <c r="AC196" i="37"/>
  <c r="AC248" i="37" s="1"/>
  <c r="AA248" i="37" s="1"/>
  <c r="AC195" i="37"/>
  <c r="AC247" i="37" s="1"/>
  <c r="AA247" i="37" s="1"/>
  <c r="AA195" i="37"/>
  <c r="AC194" i="37"/>
  <c r="AC246" i="37" s="1"/>
  <c r="AA246" i="37" s="1"/>
  <c r="AC193" i="37"/>
  <c r="AC245" i="37" s="1"/>
  <c r="AA245" i="37" s="1"/>
  <c r="AC192" i="37"/>
  <c r="AC244" i="37" s="1"/>
  <c r="AA244" i="37" s="1"/>
  <c r="AC191" i="37"/>
  <c r="AC243" i="37" s="1"/>
  <c r="AA243" i="37" s="1"/>
  <c r="AA191" i="37"/>
  <c r="AC190" i="37"/>
  <c r="AC242" i="37" s="1"/>
  <c r="AA242" i="37" s="1"/>
  <c r="AC189" i="37"/>
  <c r="AC241" i="37" s="1"/>
  <c r="AA241" i="37" s="1"/>
  <c r="AA189" i="37"/>
  <c r="AC188" i="37"/>
  <c r="AC240" i="37" s="1"/>
  <c r="AA240" i="37" s="1"/>
  <c r="AC187" i="37"/>
  <c r="AC239" i="37" s="1"/>
  <c r="AA239" i="37" s="1"/>
  <c r="AA187" i="37"/>
  <c r="J17" i="37"/>
  <c r="E17" i="37"/>
  <c r="D17" i="37"/>
  <c r="E16" i="37"/>
  <c r="K16" i="37" s="1"/>
  <c r="F15" i="37"/>
  <c r="E15" i="37"/>
  <c r="J14" i="37"/>
  <c r="H14" i="37"/>
  <c r="E14" i="37"/>
  <c r="D14" i="37"/>
  <c r="I13" i="37"/>
  <c r="H13" i="37"/>
  <c r="F13" i="37"/>
  <c r="E13" i="37"/>
  <c r="F12" i="37"/>
  <c r="E12" i="37"/>
  <c r="K12" i="37" s="1"/>
  <c r="K11" i="37"/>
  <c r="H10" i="37"/>
  <c r="F10" i="37"/>
  <c r="J9" i="37"/>
  <c r="I9" i="37"/>
  <c r="I18" i="37" s="1"/>
  <c r="D27" i="37" s="1"/>
  <c r="G9" i="37"/>
  <c r="F9" i="37"/>
  <c r="E9" i="37"/>
  <c r="D9" i="37"/>
  <c r="J8" i="37"/>
  <c r="G8" i="37"/>
  <c r="E8" i="37"/>
  <c r="D8" i="37"/>
  <c r="M142" i="36"/>
  <c r="M141" i="36"/>
  <c r="M140" i="36"/>
  <c r="M139" i="36"/>
  <c r="M138" i="36"/>
  <c r="M137" i="36"/>
  <c r="M136" i="36"/>
  <c r="M135" i="36"/>
  <c r="M134" i="36"/>
  <c r="M133" i="36"/>
  <c r="M132" i="36"/>
  <c r="M131" i="36"/>
  <c r="M130" i="36"/>
  <c r="M129" i="36"/>
  <c r="M128" i="36"/>
  <c r="M127" i="36"/>
  <c r="M126" i="36"/>
  <c r="M125" i="36"/>
  <c r="M124" i="36"/>
  <c r="M123" i="36"/>
  <c r="M122" i="36"/>
  <c r="M121" i="36"/>
  <c r="M120" i="36"/>
  <c r="M119" i="36"/>
  <c r="M118" i="36"/>
  <c r="M117" i="36"/>
  <c r="M116" i="36"/>
  <c r="M115" i="36"/>
  <c r="M114" i="36"/>
  <c r="M113" i="36"/>
  <c r="M112" i="36"/>
  <c r="M111" i="36"/>
  <c r="M110" i="36"/>
  <c r="M109" i="36"/>
  <c r="M108" i="36"/>
  <c r="M107" i="36"/>
  <c r="M106" i="36"/>
  <c r="M105" i="36"/>
  <c r="M104" i="36"/>
  <c r="M103" i="36"/>
  <c r="M102" i="36"/>
  <c r="M101" i="36"/>
  <c r="M100" i="36"/>
  <c r="M99" i="36"/>
  <c r="M98" i="36"/>
  <c r="M97" i="36"/>
  <c r="M96" i="36"/>
  <c r="M95" i="36"/>
  <c r="M94" i="36"/>
  <c r="M93" i="36"/>
  <c r="M92" i="36"/>
  <c r="M91" i="36"/>
  <c r="M90" i="36"/>
  <c r="M89" i="36"/>
  <c r="M88" i="36"/>
  <c r="M87" i="36"/>
  <c r="M86" i="36"/>
  <c r="M85" i="36"/>
  <c r="M84" i="36"/>
  <c r="M83" i="36"/>
  <c r="M82" i="36"/>
  <c r="M81" i="36"/>
  <c r="M80" i="36"/>
  <c r="M79" i="36"/>
  <c r="M78" i="36"/>
  <c r="M77" i="36"/>
  <c r="M76" i="36"/>
  <c r="M75" i="36"/>
  <c r="M74" i="36"/>
  <c r="M73" i="36"/>
  <c r="M72" i="36"/>
  <c r="M71" i="36"/>
  <c r="M70" i="36"/>
  <c r="M69" i="36"/>
  <c r="M68" i="36"/>
  <c r="M67" i="36"/>
  <c r="M66" i="36"/>
  <c r="M65" i="36"/>
  <c r="M64" i="36"/>
  <c r="M63" i="36"/>
  <c r="M62" i="36"/>
  <c r="M61" i="36"/>
  <c r="M60" i="36"/>
  <c r="M59" i="36"/>
  <c r="M58" i="36"/>
  <c r="M57" i="36"/>
  <c r="M56" i="36"/>
  <c r="M55" i="36"/>
  <c r="M54" i="36"/>
  <c r="M53" i="36"/>
  <c r="M52" i="36"/>
  <c r="M51" i="36"/>
  <c r="M50" i="36"/>
  <c r="E17" i="36" s="1"/>
  <c r="D18" i="37" l="1"/>
  <c r="D22" i="37" s="1"/>
  <c r="K9" i="37"/>
  <c r="K15" i="37"/>
  <c r="E11" i="36"/>
  <c r="E17" i="40"/>
  <c r="J18" i="41"/>
  <c r="D28" i="41" s="1"/>
  <c r="G18" i="41"/>
  <c r="D25" i="41" s="1"/>
  <c r="H18" i="41"/>
  <c r="D26" i="41" s="1"/>
  <c r="K13" i="41"/>
  <c r="K14" i="41"/>
  <c r="H17" i="36"/>
  <c r="E15" i="36"/>
  <c r="G18" i="37"/>
  <c r="D25" i="37" s="1"/>
  <c r="AA193" i="37"/>
  <c r="AA201" i="37"/>
  <c r="AA209" i="37"/>
  <c r="E13" i="38"/>
  <c r="I18" i="41"/>
  <c r="D27" i="41" s="1"/>
  <c r="G12" i="36"/>
  <c r="E11" i="40"/>
  <c r="G8" i="36"/>
  <c r="J18" i="37"/>
  <c r="D28" i="37" s="1"/>
  <c r="H18" i="37"/>
  <c r="D26" i="37" s="1"/>
  <c r="F16" i="38"/>
  <c r="I16" i="38" s="1"/>
  <c r="H17" i="40"/>
  <c r="K9" i="41"/>
  <c r="H17" i="42"/>
  <c r="I17" i="42" s="1"/>
  <c r="E9" i="36"/>
  <c r="E13" i="36"/>
  <c r="K10" i="37"/>
  <c r="K17" i="37"/>
  <c r="H17" i="38"/>
  <c r="I17" i="38" s="1"/>
  <c r="G8" i="40"/>
  <c r="G12" i="40"/>
  <c r="G16" i="40"/>
  <c r="E18" i="41"/>
  <c r="D23" i="41" s="1"/>
  <c r="G14" i="42"/>
  <c r="G16" i="36"/>
  <c r="E18" i="37"/>
  <c r="D23" i="37" s="1"/>
  <c r="E15" i="40"/>
  <c r="D18" i="41"/>
  <c r="D22" i="41" s="1"/>
  <c r="G10" i="36"/>
  <c r="G14" i="36"/>
  <c r="K13" i="37"/>
  <c r="K14" i="37"/>
  <c r="AA188" i="37"/>
  <c r="AA190" i="37"/>
  <c r="AA192" i="37"/>
  <c r="AA194" i="37"/>
  <c r="AA196" i="37"/>
  <c r="AA198" i="37"/>
  <c r="AA200" i="37"/>
  <c r="AA202" i="37"/>
  <c r="AA204" i="37"/>
  <c r="AA206" i="37"/>
  <c r="AA208" i="37"/>
  <c r="AA210" i="37"/>
  <c r="H8" i="38"/>
  <c r="G14" i="38"/>
  <c r="E9" i="40"/>
  <c r="E13" i="40"/>
  <c r="F18" i="41"/>
  <c r="D24" i="41" s="1"/>
  <c r="K10" i="41"/>
  <c r="H9" i="42"/>
  <c r="H8" i="42"/>
  <c r="G9" i="42"/>
  <c r="D13" i="42"/>
  <c r="F14" i="42"/>
  <c r="E9" i="42"/>
  <c r="F12" i="42"/>
  <c r="I12" i="42" s="1"/>
  <c r="H14" i="42"/>
  <c r="G8" i="42"/>
  <c r="F9" i="42"/>
  <c r="H10" i="42"/>
  <c r="I10" i="42" s="1"/>
  <c r="E14" i="42"/>
  <c r="AC242" i="41"/>
  <c r="AA242" i="41" s="1"/>
  <c r="AC246" i="41"/>
  <c r="AA246" i="41" s="1"/>
  <c r="AC250" i="41"/>
  <c r="AA250" i="41" s="1"/>
  <c r="AC252" i="41"/>
  <c r="AA252" i="41" s="1"/>
  <c r="AC256" i="41"/>
  <c r="AA256" i="41" s="1"/>
  <c r="AC260" i="41"/>
  <c r="AA260" i="41" s="1"/>
  <c r="K8" i="41"/>
  <c r="AA188" i="41"/>
  <c r="AA192" i="41"/>
  <c r="AA196" i="41"/>
  <c r="AA202" i="41"/>
  <c r="AA206" i="41"/>
  <c r="AA210" i="41"/>
  <c r="AA187" i="41"/>
  <c r="AA189" i="41"/>
  <c r="AA191" i="41"/>
  <c r="AA193" i="41"/>
  <c r="AA195" i="41"/>
  <c r="AA197" i="41"/>
  <c r="AA199" i="41"/>
  <c r="AA201" i="41"/>
  <c r="AA203" i="41"/>
  <c r="AA205" i="41"/>
  <c r="AA207" i="41"/>
  <c r="AA209" i="41"/>
  <c r="AA211" i="41"/>
  <c r="D8" i="40"/>
  <c r="H8" i="40"/>
  <c r="F9" i="40"/>
  <c r="D10" i="40"/>
  <c r="H10" i="40"/>
  <c r="F11" i="40"/>
  <c r="D12" i="40"/>
  <c r="H12" i="40"/>
  <c r="F13" i="40"/>
  <c r="D14" i="40"/>
  <c r="H14" i="40"/>
  <c r="F15" i="40"/>
  <c r="D16" i="40"/>
  <c r="H16" i="40"/>
  <c r="F17" i="40"/>
  <c r="E8" i="40"/>
  <c r="G9" i="40"/>
  <c r="E10" i="40"/>
  <c r="G11" i="40"/>
  <c r="E12" i="40"/>
  <c r="G13" i="40"/>
  <c r="E14" i="40"/>
  <c r="G15" i="40"/>
  <c r="E16" i="40"/>
  <c r="G17" i="40"/>
  <c r="F8" i="40"/>
  <c r="D9" i="40"/>
  <c r="H9" i="40"/>
  <c r="F10" i="40"/>
  <c r="D11" i="40"/>
  <c r="H11" i="40"/>
  <c r="F12" i="40"/>
  <c r="D13" i="40"/>
  <c r="H13" i="40"/>
  <c r="F14" i="40"/>
  <c r="D15" i="40"/>
  <c r="H15" i="40"/>
  <c r="F16" i="40"/>
  <c r="D17" i="40"/>
  <c r="G9" i="38"/>
  <c r="D13" i="38"/>
  <c r="D18" i="38" s="1"/>
  <c r="F14" i="38"/>
  <c r="F12" i="38"/>
  <c r="I12" i="38" s="1"/>
  <c r="E9" i="38"/>
  <c r="H14" i="38"/>
  <c r="G8" i="38"/>
  <c r="F9" i="38"/>
  <c r="H10" i="38"/>
  <c r="I10" i="38" s="1"/>
  <c r="E14" i="38"/>
  <c r="F18" i="37"/>
  <c r="D24" i="37" s="1"/>
  <c r="K8" i="37"/>
  <c r="D8" i="36"/>
  <c r="F9" i="36"/>
  <c r="H10" i="36"/>
  <c r="F11" i="36"/>
  <c r="D12" i="36"/>
  <c r="H12" i="36"/>
  <c r="F13" i="36"/>
  <c r="D14" i="36"/>
  <c r="H14" i="36"/>
  <c r="F15" i="36"/>
  <c r="D16" i="36"/>
  <c r="H16" i="36"/>
  <c r="F17" i="36"/>
  <c r="H8" i="36"/>
  <c r="D10" i="36"/>
  <c r="E8" i="36"/>
  <c r="G9" i="36"/>
  <c r="E10" i="36"/>
  <c r="G11" i="36"/>
  <c r="E12" i="36"/>
  <c r="G13" i="36"/>
  <c r="E14" i="36"/>
  <c r="G15" i="36"/>
  <c r="E16" i="36"/>
  <c r="G17" i="36"/>
  <c r="F8" i="36"/>
  <c r="D9" i="36"/>
  <c r="H9" i="36"/>
  <c r="F10" i="36"/>
  <c r="D11" i="36"/>
  <c r="H11" i="36"/>
  <c r="F12" i="36"/>
  <c r="D13" i="36"/>
  <c r="H13" i="36"/>
  <c r="F14" i="36"/>
  <c r="D15" i="36"/>
  <c r="H15" i="36"/>
  <c r="F16" i="36"/>
  <c r="D17" i="36"/>
  <c r="I17" i="36" s="1"/>
  <c r="P50" i="6"/>
  <c r="P49" i="6"/>
  <c r="P48" i="6"/>
  <c r="P47" i="6"/>
  <c r="S38" i="11" s="1"/>
  <c r="P46" i="6"/>
  <c r="P45" i="6"/>
  <c r="P44" i="6"/>
  <c r="P43" i="6"/>
  <c r="P42" i="6"/>
  <c r="P41" i="6"/>
  <c r="P40" i="6"/>
  <c r="P39" i="6"/>
  <c r="P38" i="6"/>
  <c r="P37" i="6"/>
  <c r="P36" i="6"/>
  <c r="P35" i="6"/>
  <c r="P34" i="6"/>
  <c r="P33" i="6"/>
  <c r="P32" i="6"/>
  <c r="P31" i="6"/>
  <c r="P30" i="6"/>
  <c r="P29" i="6"/>
  <c r="P28" i="6"/>
  <c r="P27" i="6"/>
  <c r="P26" i="6"/>
  <c r="P25" i="6"/>
  <c r="P24" i="6"/>
  <c r="P23" i="6"/>
  <c r="P22" i="6"/>
  <c r="P21" i="6"/>
  <c r="P20" i="6"/>
  <c r="AI42" i="9"/>
  <c r="M143" i="22"/>
  <c r="M142" i="22"/>
  <c r="M141" i="22"/>
  <c r="M140" i="22"/>
  <c r="M139" i="22"/>
  <c r="M138" i="22"/>
  <c r="M137" i="22"/>
  <c r="M136" i="22"/>
  <c r="M135" i="22"/>
  <c r="M134" i="22"/>
  <c r="M133" i="22"/>
  <c r="M132" i="22"/>
  <c r="M131" i="22"/>
  <c r="M130" i="22"/>
  <c r="M129" i="22"/>
  <c r="M128" i="22"/>
  <c r="M127" i="22"/>
  <c r="M126" i="22"/>
  <c r="M125" i="22"/>
  <c r="M124" i="22"/>
  <c r="M123" i="22"/>
  <c r="M122" i="22"/>
  <c r="M121" i="22"/>
  <c r="M120" i="22"/>
  <c r="M119" i="22"/>
  <c r="M118" i="22"/>
  <c r="M117" i="22"/>
  <c r="M116" i="22"/>
  <c r="M115" i="22"/>
  <c r="M114" i="22"/>
  <c r="M113" i="22"/>
  <c r="M112" i="22"/>
  <c r="M111" i="22"/>
  <c r="M110" i="22"/>
  <c r="M109" i="22"/>
  <c r="M108" i="22"/>
  <c r="M107" i="22"/>
  <c r="M106" i="22"/>
  <c r="M105" i="22"/>
  <c r="M104" i="22"/>
  <c r="M103" i="22"/>
  <c r="M102" i="22"/>
  <c r="M101" i="22"/>
  <c r="M100" i="22"/>
  <c r="M99" i="22"/>
  <c r="M98" i="22"/>
  <c r="M97" i="22"/>
  <c r="M96" i="22"/>
  <c r="M95" i="22"/>
  <c r="M94" i="22"/>
  <c r="M93" i="22"/>
  <c r="M92" i="22"/>
  <c r="M91" i="22"/>
  <c r="M90" i="22"/>
  <c r="M89" i="22"/>
  <c r="M88" i="22"/>
  <c r="M87" i="22"/>
  <c r="M86" i="22"/>
  <c r="M85" i="22"/>
  <c r="M84" i="22"/>
  <c r="M83" i="22"/>
  <c r="M82" i="22"/>
  <c r="M81" i="22"/>
  <c r="M80" i="22"/>
  <c r="M79" i="22"/>
  <c r="M78" i="22"/>
  <c r="M77" i="22"/>
  <c r="M76" i="22"/>
  <c r="M75" i="22"/>
  <c r="M74" i="22"/>
  <c r="M73" i="22"/>
  <c r="M72" i="22"/>
  <c r="M71" i="22"/>
  <c r="M70" i="22"/>
  <c r="M69" i="22"/>
  <c r="M68" i="22"/>
  <c r="M67" i="22"/>
  <c r="M66" i="22"/>
  <c r="M65" i="22"/>
  <c r="M64" i="22"/>
  <c r="M63" i="22"/>
  <c r="M62" i="22"/>
  <c r="M61" i="22"/>
  <c r="M60" i="22"/>
  <c r="M59" i="22"/>
  <c r="M58" i="22"/>
  <c r="M57" i="22"/>
  <c r="M56" i="22"/>
  <c r="M55" i="22"/>
  <c r="M54" i="22"/>
  <c r="M53" i="22"/>
  <c r="M52" i="22"/>
  <c r="M51" i="22"/>
  <c r="AK25" i="11"/>
  <c r="AK26" i="11"/>
  <c r="AK27" i="11"/>
  <c r="AK28" i="11"/>
  <c r="AK29" i="11"/>
  <c r="AK30" i="11"/>
  <c r="AK33" i="11"/>
  <c r="AK34" i="11"/>
  <c r="AK35" i="11"/>
  <c r="AK36" i="11"/>
  <c r="AK37" i="11"/>
  <c r="AK38" i="11"/>
  <c r="AK39" i="11"/>
  <c r="AK40" i="11"/>
  <c r="AK41" i="11"/>
  <c r="AK42" i="11"/>
  <c r="AK43" i="11"/>
  <c r="AK44" i="11"/>
  <c r="AK45" i="11"/>
  <c r="AK46" i="11"/>
  <c r="AK47" i="11"/>
  <c r="AK48" i="11"/>
  <c r="AK49" i="11"/>
  <c r="AK50" i="11"/>
  <c r="AK51" i="11"/>
  <c r="AK52" i="11"/>
  <c r="AK53" i="11"/>
  <c r="AK54" i="11"/>
  <c r="AK55" i="11"/>
  <c r="AK56" i="11"/>
  <c r="AK57" i="11"/>
  <c r="AK58" i="11"/>
  <c r="AK59" i="11"/>
  <c r="AK60" i="11"/>
  <c r="AK61" i="11"/>
  <c r="AK62" i="11"/>
  <c r="AK63" i="11"/>
  <c r="AK64" i="11"/>
  <c r="AK65" i="11"/>
  <c r="AK66" i="11"/>
  <c r="AK67" i="11"/>
  <c r="AK68" i="11"/>
  <c r="AK69" i="11"/>
  <c r="AK24" i="11"/>
  <c r="M28" i="10"/>
  <c r="M26" i="10"/>
  <c r="M24" i="10"/>
  <c r="M23" i="10"/>
  <c r="M22" i="10"/>
  <c r="M20" i="10"/>
  <c r="M19" i="10"/>
  <c r="M18" i="10"/>
  <c r="M17" i="10"/>
  <c r="M14" i="10"/>
  <c r="R131" i="10"/>
  <c r="R130" i="10"/>
  <c r="R129" i="10"/>
  <c r="R128" i="10"/>
  <c r="R127" i="10"/>
  <c r="R126" i="10"/>
  <c r="R125" i="10"/>
  <c r="R124" i="10"/>
  <c r="R123" i="10"/>
  <c r="R122" i="10"/>
  <c r="R121" i="10"/>
  <c r="R120" i="10"/>
  <c r="R119" i="10"/>
  <c r="R118" i="10"/>
  <c r="R117" i="10"/>
  <c r="R116" i="10"/>
  <c r="R115" i="10"/>
  <c r="R114" i="10"/>
  <c r="R113" i="10"/>
  <c r="R112" i="10"/>
  <c r="R111" i="10"/>
  <c r="R110" i="10"/>
  <c r="R109" i="10"/>
  <c r="R108" i="10"/>
  <c r="R107" i="10"/>
  <c r="R106" i="10"/>
  <c r="R105" i="10"/>
  <c r="R104" i="10"/>
  <c r="R103" i="10"/>
  <c r="R102" i="10"/>
  <c r="R101" i="10"/>
  <c r="R100" i="10"/>
  <c r="R99" i="10"/>
  <c r="R98" i="10"/>
  <c r="R97" i="10"/>
  <c r="R96" i="10"/>
  <c r="R95" i="10"/>
  <c r="R94" i="10"/>
  <c r="R93" i="10"/>
  <c r="R92" i="10"/>
  <c r="R91" i="10"/>
  <c r="R90" i="10"/>
  <c r="R89" i="10"/>
  <c r="R88" i="10"/>
  <c r="R87" i="10"/>
  <c r="R86" i="10"/>
  <c r="R85" i="10"/>
  <c r="R84" i="10"/>
  <c r="R83" i="10"/>
  <c r="R82" i="10"/>
  <c r="R81" i="10"/>
  <c r="R80" i="10"/>
  <c r="R79" i="10"/>
  <c r="R78" i="10"/>
  <c r="R77" i="10"/>
  <c r="R76" i="10"/>
  <c r="R75" i="10"/>
  <c r="R74" i="10"/>
  <c r="R73" i="10"/>
  <c r="R72" i="10"/>
  <c r="R71" i="10"/>
  <c r="R70" i="10"/>
  <c r="R69" i="10"/>
  <c r="R68" i="10"/>
  <c r="R67" i="10"/>
  <c r="R66" i="10"/>
  <c r="R65" i="10"/>
  <c r="R64" i="10"/>
  <c r="R63" i="10"/>
  <c r="R62" i="10"/>
  <c r="R61" i="10"/>
  <c r="R60" i="10"/>
  <c r="R59" i="10"/>
  <c r="R58" i="10"/>
  <c r="R57" i="10"/>
  <c r="R56" i="10"/>
  <c r="R55" i="10"/>
  <c r="R54" i="10"/>
  <c r="R53" i="10"/>
  <c r="R52" i="10"/>
  <c r="R51" i="10"/>
  <c r="R50" i="10"/>
  <c r="R49" i="10"/>
  <c r="R48" i="10"/>
  <c r="R47" i="10"/>
  <c r="R46" i="10"/>
  <c r="R45" i="10"/>
  <c r="R44" i="10"/>
  <c r="R43" i="10"/>
  <c r="R42" i="10"/>
  <c r="R41" i="10"/>
  <c r="R40" i="10"/>
  <c r="R39" i="10"/>
  <c r="G33" i="9"/>
  <c r="S101" i="11" l="1"/>
  <c r="S126" i="11"/>
  <c r="S102" i="11"/>
  <c r="S127" i="11"/>
  <c r="S103" i="11"/>
  <c r="S34" i="11"/>
  <c r="W265" i="44"/>
  <c r="E122" i="44" s="1"/>
  <c r="W264" i="44"/>
  <c r="E121" i="44" s="1"/>
  <c r="I14" i="42"/>
  <c r="S86" i="11"/>
  <c r="S88" i="11"/>
  <c r="S30" i="11"/>
  <c r="W298" i="44"/>
  <c r="W295" i="44"/>
  <c r="W301" i="44"/>
  <c r="W297" i="44"/>
  <c r="W300" i="44"/>
  <c r="W296" i="44"/>
  <c r="W299" i="44"/>
  <c r="S105" i="11"/>
  <c r="S73" i="11"/>
  <c r="S107" i="11"/>
  <c r="S74" i="11"/>
  <c r="S104" i="11"/>
  <c r="S72" i="11"/>
  <c r="S106" i="11"/>
  <c r="S83" i="11"/>
  <c r="S136" i="11"/>
  <c r="S128" i="11"/>
  <c r="S48" i="11"/>
  <c r="W274" i="44"/>
  <c r="E133" i="44" s="1"/>
  <c r="W266" i="44"/>
  <c r="E123" i="44" s="1"/>
  <c r="S135" i="11"/>
  <c r="W273" i="44"/>
  <c r="E132" i="44" s="1"/>
  <c r="I14" i="38"/>
  <c r="K18" i="41"/>
  <c r="S121" i="11"/>
  <c r="S69" i="11"/>
  <c r="S53" i="11"/>
  <c r="S99" i="11"/>
  <c r="S91" i="11"/>
  <c r="S120" i="11"/>
  <c r="S100" i="11"/>
  <c r="S68" i="11"/>
  <c r="S119" i="11"/>
  <c r="S71" i="11"/>
  <c r="S55" i="11"/>
  <c r="S98" i="11"/>
  <c r="S70" i="11"/>
  <c r="S54" i="11"/>
  <c r="W258" i="44"/>
  <c r="E115" i="44" s="1"/>
  <c r="W257" i="44"/>
  <c r="E114" i="44" s="1"/>
  <c r="W259" i="44"/>
  <c r="E116" i="44" s="1"/>
  <c r="S145" i="11"/>
  <c r="S117" i="11"/>
  <c r="S115" i="11"/>
  <c r="S75" i="11"/>
  <c r="S35" i="11"/>
  <c r="S142" i="11"/>
  <c r="S118" i="11"/>
  <c r="S50" i="11"/>
  <c r="S144" i="11"/>
  <c r="S116" i="11"/>
  <c r="S143" i="11"/>
  <c r="S146" i="11"/>
  <c r="W282" i="44"/>
  <c r="E143" i="44" s="1"/>
  <c r="W281" i="44"/>
  <c r="E142" i="44" s="1"/>
  <c r="W284" i="44"/>
  <c r="E145" i="44" s="1"/>
  <c r="W280" i="44"/>
  <c r="E141" i="44" s="1"/>
  <c r="W256" i="44"/>
  <c r="E113" i="44" s="1"/>
  <c r="W283" i="44"/>
  <c r="E144" i="44" s="1"/>
  <c r="W255" i="44"/>
  <c r="E112" i="44" s="1"/>
  <c r="S113" i="11"/>
  <c r="S112" i="11"/>
  <c r="I11" i="40"/>
  <c r="S132" i="11"/>
  <c r="W270" i="44"/>
  <c r="E129" i="44" s="1"/>
  <c r="S97" i="11"/>
  <c r="S49" i="11"/>
  <c r="S41" i="11"/>
  <c r="S51" i="11"/>
  <c r="S108" i="11"/>
  <c r="S64" i="11"/>
  <c r="S52" i="11"/>
  <c r="S131" i="11"/>
  <c r="S87" i="11"/>
  <c r="S63" i="11"/>
  <c r="S130" i="11"/>
  <c r="W268" i="44"/>
  <c r="E125" i="44" s="1"/>
  <c r="W269" i="44"/>
  <c r="E128" i="44" s="1"/>
  <c r="S154" i="11"/>
  <c r="S153" i="11"/>
  <c r="S133" i="11"/>
  <c r="S129" i="11"/>
  <c r="S89" i="11"/>
  <c r="S85" i="11"/>
  <c r="S37" i="11"/>
  <c r="S156" i="11"/>
  <c r="S152" i="11"/>
  <c r="S84" i="11"/>
  <c r="S36" i="11"/>
  <c r="S155" i="11"/>
  <c r="S31" i="11"/>
  <c r="S114" i="11"/>
  <c r="S90" i="11"/>
  <c r="S62" i="11"/>
  <c r="S46" i="11"/>
  <c r="W294" i="44"/>
  <c r="E155" i="44" s="1"/>
  <c r="W290" i="44"/>
  <c r="E151" i="44" s="1"/>
  <c r="W271" i="44"/>
  <c r="E130" i="44" s="1"/>
  <c r="W293" i="44"/>
  <c r="E154" i="44" s="1"/>
  <c r="W292" i="44"/>
  <c r="E153" i="44" s="1"/>
  <c r="W291" i="44"/>
  <c r="E152" i="44" s="1"/>
  <c r="W267" i="44"/>
  <c r="E124" i="44" s="1"/>
  <c r="S149" i="11"/>
  <c r="S125" i="11"/>
  <c r="S93" i="11"/>
  <c r="S81" i="11"/>
  <c r="S65" i="11"/>
  <c r="S57" i="11"/>
  <c r="S33" i="11"/>
  <c r="S67" i="11"/>
  <c r="S150" i="11"/>
  <c r="S134" i="11"/>
  <c r="S110" i="11"/>
  <c r="S94" i="11"/>
  <c r="S82" i="11"/>
  <c r="S66" i="11"/>
  <c r="S58" i="11"/>
  <c r="S148" i="11"/>
  <c r="S124" i="11"/>
  <c r="S92" i="11"/>
  <c r="S80" i="11"/>
  <c r="S56" i="11"/>
  <c r="S40" i="11"/>
  <c r="S32" i="11"/>
  <c r="S151" i="11"/>
  <c r="S147" i="11"/>
  <c r="S111" i="11"/>
  <c r="S47" i="11"/>
  <c r="S39" i="11"/>
  <c r="W286" i="44"/>
  <c r="E147" i="44" s="1"/>
  <c r="W262" i="44"/>
  <c r="E119" i="44" s="1"/>
  <c r="W288" i="44"/>
  <c r="E149" i="44" s="1"/>
  <c r="W287" i="44"/>
  <c r="E148" i="44" s="1"/>
  <c r="W263" i="44"/>
  <c r="E120" i="44" s="1"/>
  <c r="W289" i="44"/>
  <c r="E150" i="44" s="1"/>
  <c r="W285" i="44"/>
  <c r="E146" i="44" s="1"/>
  <c r="W272" i="44"/>
  <c r="E131" i="44" s="1"/>
  <c r="S141" i="11"/>
  <c r="S137" i="11"/>
  <c r="S109" i="11"/>
  <c r="S77" i="11"/>
  <c r="S61" i="11"/>
  <c r="S45" i="11"/>
  <c r="S123" i="11"/>
  <c r="S59" i="11"/>
  <c r="S43" i="11"/>
  <c r="S140" i="11"/>
  <c r="S96" i="11"/>
  <c r="S76" i="11"/>
  <c r="S60" i="11"/>
  <c r="S44" i="11"/>
  <c r="S139" i="11"/>
  <c r="S95" i="11"/>
  <c r="S79" i="11"/>
  <c r="S138" i="11"/>
  <c r="S122" i="11"/>
  <c r="S78" i="11"/>
  <c r="S42" i="11"/>
  <c r="W278" i="44"/>
  <c r="E139" i="44" s="1"/>
  <c r="W276" i="44"/>
  <c r="E137" i="44" s="1"/>
  <c r="W260" i="44"/>
  <c r="E117" i="44" s="1"/>
  <c r="W279" i="44"/>
  <c r="E140" i="44" s="1"/>
  <c r="W277" i="44"/>
  <c r="E138" i="44" s="1"/>
  <c r="W261" i="44"/>
  <c r="E118" i="44" s="1"/>
  <c r="W275" i="44"/>
  <c r="E136" i="44" s="1"/>
  <c r="G18" i="40"/>
  <c r="W230" i="44"/>
  <c r="W213" i="44"/>
  <c r="E64" i="44" s="1"/>
  <c r="W172" i="44"/>
  <c r="E11" i="44" s="1"/>
  <c r="W231" i="44"/>
  <c r="W226" i="44"/>
  <c r="W173" i="44"/>
  <c r="E12" i="44" s="1"/>
  <c r="W225" i="44"/>
  <c r="E76" i="44" s="1"/>
  <c r="W228" i="44"/>
  <c r="W227" i="44"/>
  <c r="G18" i="36"/>
  <c r="E18" i="38"/>
  <c r="F18" i="42"/>
  <c r="D24" i="42" s="1"/>
  <c r="H18" i="38"/>
  <c r="D26" i="38" s="1"/>
  <c r="W254" i="44"/>
  <c r="E111" i="44" s="1"/>
  <c r="W214" i="44"/>
  <c r="E65" i="44" s="1"/>
  <c r="W168" i="44"/>
  <c r="E7" i="44" s="1"/>
  <c r="W202" i="44"/>
  <c r="W212" i="44"/>
  <c r="E63" i="44" s="1"/>
  <c r="W190" i="44"/>
  <c r="W185" i="44"/>
  <c r="E30" i="44" s="1"/>
  <c r="W191" i="44"/>
  <c r="W236" i="44"/>
  <c r="W232" i="44"/>
  <c r="W238" i="44"/>
  <c r="E93" i="44" s="1"/>
  <c r="K18" i="37"/>
  <c r="D24" i="38"/>
  <c r="F18" i="38"/>
  <c r="I17" i="40"/>
  <c r="I9" i="40"/>
  <c r="D29" i="41"/>
  <c r="W205" i="44"/>
  <c r="W240" i="44"/>
  <c r="E95" i="44" s="1"/>
  <c r="W221" i="44"/>
  <c r="E72" i="44" s="1"/>
  <c r="W243" i="44"/>
  <c r="E98" i="44" s="1"/>
  <c r="W201" i="44"/>
  <c r="W220" i="44"/>
  <c r="E71" i="44" s="1"/>
  <c r="W242" i="44"/>
  <c r="E97" i="44" s="1"/>
  <c r="W219" i="44"/>
  <c r="W241" i="44"/>
  <c r="E96" i="44" s="1"/>
  <c r="W189" i="44"/>
  <c r="H13" i="22"/>
  <c r="E8" i="22"/>
  <c r="W211" i="44"/>
  <c r="E62" i="44" s="1"/>
  <c r="W234" i="44"/>
  <c r="W188" i="44"/>
  <c r="E33" i="44" s="1"/>
  <c r="W233" i="44"/>
  <c r="W187" i="44"/>
  <c r="E32" i="44" s="1"/>
  <c r="W178" i="44"/>
  <c r="W177" i="44"/>
  <c r="W197" i="44"/>
  <c r="W253" i="44"/>
  <c r="E110" i="44" s="1"/>
  <c r="W218" i="44"/>
  <c r="W252" i="44"/>
  <c r="E107" i="44" s="1"/>
  <c r="W196" i="44"/>
  <c r="E43" i="44" s="1"/>
  <c r="W184" i="44"/>
  <c r="W229" i="44"/>
  <c r="W204" i="44"/>
  <c r="E53" i="44" s="1"/>
  <c r="W169" i="44"/>
  <c r="E8" i="44" s="1"/>
  <c r="W203" i="44"/>
  <c r="W235" i="44"/>
  <c r="W199" i="44"/>
  <c r="W198" i="44"/>
  <c r="W222" i="44"/>
  <c r="E73" i="44" s="1"/>
  <c r="W248" i="44"/>
  <c r="E103" i="44" s="1"/>
  <c r="W175" i="44"/>
  <c r="W170" i="44"/>
  <c r="E9" i="44" s="1"/>
  <c r="W237" i="44"/>
  <c r="E92" i="44" s="1"/>
  <c r="W208" i="44"/>
  <c r="E59" i="44" s="1"/>
  <c r="W251" i="44"/>
  <c r="E106" i="44" s="1"/>
  <c r="W195" i="44"/>
  <c r="W174" i="44"/>
  <c r="W216" i="44"/>
  <c r="E67" i="44" s="1"/>
  <c r="W207" i="44"/>
  <c r="W250" i="44"/>
  <c r="E105" i="44" s="1"/>
  <c r="W200" i="44"/>
  <c r="W186" i="44"/>
  <c r="E31" i="44" s="1"/>
  <c r="W171" i="44"/>
  <c r="E10" i="44" s="1"/>
  <c r="W215" i="44"/>
  <c r="E66" i="44" s="1"/>
  <c r="W206" i="44"/>
  <c r="W249" i="44"/>
  <c r="E104" i="44" s="1"/>
  <c r="W176" i="44"/>
  <c r="W209" i="44"/>
  <c r="E60" i="44" s="1"/>
  <c r="W244" i="44"/>
  <c r="E99" i="44" s="1"/>
  <c r="W192" i="44"/>
  <c r="W183" i="44"/>
  <c r="W179" i="44"/>
  <c r="W217" i="44"/>
  <c r="E68" i="44" s="1"/>
  <c r="W247" i="44"/>
  <c r="E102" i="44" s="1"/>
  <c r="W182" i="44"/>
  <c r="W224" i="44"/>
  <c r="E75" i="44" s="1"/>
  <c r="W246" i="44"/>
  <c r="E101" i="44" s="1"/>
  <c r="W194" i="44"/>
  <c r="W181" i="44"/>
  <c r="E20" i="44" s="1"/>
  <c r="W239" i="44"/>
  <c r="E94" i="44" s="1"/>
  <c r="W223" i="44"/>
  <c r="E74" i="44" s="1"/>
  <c r="W210" i="44"/>
  <c r="E61" i="44" s="1"/>
  <c r="W245" i="44"/>
  <c r="E100" i="44" s="1"/>
  <c r="W193" i="44"/>
  <c r="W180" i="44"/>
  <c r="I9" i="36"/>
  <c r="I10" i="36"/>
  <c r="D29" i="37"/>
  <c r="G18" i="38"/>
  <c r="G18" i="42"/>
  <c r="D25" i="42" s="1"/>
  <c r="I8" i="42"/>
  <c r="I13" i="42"/>
  <c r="D18" i="42"/>
  <c r="E18" i="42"/>
  <c r="D23" i="42" s="1"/>
  <c r="I9" i="42"/>
  <c r="H18" i="42"/>
  <c r="D26" i="42" s="1"/>
  <c r="H18" i="40"/>
  <c r="I12" i="40"/>
  <c r="I14" i="40"/>
  <c r="I13" i="40"/>
  <c r="I16" i="40"/>
  <c r="I8" i="40"/>
  <c r="D18" i="40"/>
  <c r="F18" i="40"/>
  <c r="I15" i="40"/>
  <c r="E18" i="40"/>
  <c r="I10" i="40"/>
  <c r="D25" i="38"/>
  <c r="I8" i="38"/>
  <c r="D23" i="38"/>
  <c r="I9" i="38"/>
  <c r="I13" i="38"/>
  <c r="I16" i="36"/>
  <c r="F18" i="36"/>
  <c r="I13" i="36"/>
  <c r="I12" i="36"/>
  <c r="I8" i="36"/>
  <c r="D18" i="36"/>
  <c r="I11" i="36"/>
  <c r="H18" i="36"/>
  <c r="I15" i="36"/>
  <c r="E18" i="36"/>
  <c r="I14" i="36"/>
  <c r="E46" i="44" l="1"/>
  <c r="E81" i="44"/>
  <c r="E70" i="44"/>
  <c r="E69" i="44"/>
  <c r="E45" i="44"/>
  <c r="E44" i="44"/>
  <c r="E41" i="44"/>
  <c r="E80" i="44"/>
  <c r="E19" i="44"/>
  <c r="E83" i="44"/>
  <c r="E91" i="44"/>
  <c r="E39" i="44"/>
  <c r="E86" i="44"/>
  <c r="E22" i="44"/>
  <c r="E21" i="44"/>
  <c r="E18" i="44"/>
  <c r="E82" i="44"/>
  <c r="E54" i="44"/>
  <c r="E84" i="44"/>
  <c r="E38" i="44"/>
  <c r="E16" i="44"/>
  <c r="E17" i="44"/>
  <c r="E42" i="44"/>
  <c r="E51" i="44"/>
  <c r="E40" i="44"/>
  <c r="E47" i="44"/>
  <c r="E58" i="44"/>
  <c r="E24" i="44"/>
  <c r="E29" i="44"/>
  <c r="E25" i="44"/>
  <c r="E85" i="44"/>
  <c r="E79" i="44"/>
  <c r="E37" i="44"/>
  <c r="E52" i="44"/>
  <c r="E87" i="44"/>
  <c r="E50" i="44"/>
  <c r="E55" i="44"/>
  <c r="E23" i="44"/>
  <c r="E36" i="44"/>
  <c r="E88" i="44"/>
  <c r="I18" i="40"/>
  <c r="I15" i="22"/>
  <c r="D22" i="42"/>
  <c r="D27" i="42" s="1"/>
  <c r="I18" i="42"/>
  <c r="D22" i="38"/>
  <c r="D27" i="38" s="1"/>
  <c r="I18" i="38"/>
  <c r="I18" i="36"/>
  <c r="B1364" i="5" l="1"/>
  <c r="B1363" i="5"/>
  <c r="B1362" i="5"/>
  <c r="B1361" i="5"/>
  <c r="B1360" i="5"/>
  <c r="B1359" i="5"/>
  <c r="B1358" i="5"/>
  <c r="B1357" i="5"/>
  <c r="B1356" i="5"/>
  <c r="B1355" i="5"/>
  <c r="B1354" i="5"/>
  <c r="B1353" i="5"/>
  <c r="B1352" i="5"/>
  <c r="B1351" i="5"/>
  <c r="B1350" i="5"/>
  <c r="B1349" i="5"/>
  <c r="B1348" i="5"/>
  <c r="B1347" i="5"/>
  <c r="B1346" i="5"/>
  <c r="B1345" i="5"/>
  <c r="B1344" i="5"/>
  <c r="B1343" i="5"/>
  <c r="B1342" i="5"/>
  <c r="B1341" i="5"/>
  <c r="B1340" i="5"/>
  <c r="B1339" i="5"/>
  <c r="B1338" i="5"/>
  <c r="B1335" i="5"/>
  <c r="B1334" i="5"/>
  <c r="B1333" i="5"/>
  <c r="B1332" i="5"/>
  <c r="B1331" i="5"/>
  <c r="B1330" i="5"/>
  <c r="B1329" i="5"/>
  <c r="B1328" i="5"/>
  <c r="B1327" i="5"/>
  <c r="B1326" i="5"/>
  <c r="B1325" i="5"/>
  <c r="B1324" i="5"/>
  <c r="B1323" i="5"/>
  <c r="B1322" i="5"/>
  <c r="B1321" i="5"/>
  <c r="B1320" i="5"/>
  <c r="B1319" i="5"/>
  <c r="B1318" i="5"/>
  <c r="B1317" i="5"/>
  <c r="B1316" i="5"/>
  <c r="B1315" i="5"/>
  <c r="B1314" i="5"/>
  <c r="B1313" i="5"/>
  <c r="B1312" i="5"/>
  <c r="B1311" i="5"/>
  <c r="B1310" i="5"/>
  <c r="B1309" i="5"/>
  <c r="B1308" i="5"/>
  <c r="B1307" i="5"/>
  <c r="B1306" i="5"/>
  <c r="B1305" i="5"/>
  <c r="B1304" i="5"/>
  <c r="B1303" i="5"/>
  <c r="B1302" i="5"/>
  <c r="B1301" i="5"/>
  <c r="B1300" i="5"/>
  <c r="I1300" i="5" l="1"/>
  <c r="C23" i="30"/>
  <c r="C33" i="28"/>
  <c r="D48" i="27"/>
  <c r="E48" i="27"/>
  <c r="G48" i="27"/>
  <c r="H48" i="27"/>
  <c r="C51" i="27"/>
  <c r="D51" i="27"/>
  <c r="E51" i="27"/>
  <c r="G51" i="27"/>
  <c r="H51" i="27"/>
  <c r="D52" i="27"/>
  <c r="E52" i="27"/>
  <c r="G52" i="27"/>
  <c r="H52" i="27"/>
  <c r="C36" i="27"/>
  <c r="D36" i="27"/>
  <c r="E36" i="27"/>
  <c r="G36" i="27"/>
  <c r="H36" i="27"/>
  <c r="D37" i="27"/>
  <c r="E37" i="27"/>
  <c r="G37" i="27"/>
  <c r="H37" i="27"/>
  <c r="D38" i="27"/>
  <c r="E38" i="27"/>
  <c r="G38" i="27"/>
  <c r="H38" i="27"/>
  <c r="C41" i="27"/>
  <c r="D41" i="27"/>
  <c r="E41" i="27"/>
  <c r="G41" i="27"/>
  <c r="H41" i="27"/>
  <c r="D42" i="27"/>
  <c r="E42" i="27"/>
  <c r="G42" i="27"/>
  <c r="H42" i="27"/>
  <c r="D43" i="27"/>
  <c r="E43" i="27"/>
  <c r="G43" i="27"/>
  <c r="H43" i="27"/>
  <c r="D44" i="27"/>
  <c r="E44" i="27"/>
  <c r="G44" i="27"/>
  <c r="H44" i="27"/>
  <c r="C47" i="27"/>
  <c r="D47" i="27"/>
  <c r="E47" i="27"/>
  <c r="G47" i="27"/>
  <c r="H47" i="27"/>
  <c r="D9" i="27"/>
  <c r="E9" i="27"/>
  <c r="G9" i="27"/>
  <c r="H9" i="27"/>
  <c r="D10" i="27"/>
  <c r="E10" i="27"/>
  <c r="G10" i="27"/>
  <c r="H10" i="27"/>
  <c r="C13" i="27"/>
  <c r="D13" i="27"/>
  <c r="E13" i="27"/>
  <c r="G13" i="27"/>
  <c r="H13" i="27"/>
  <c r="D14" i="27"/>
  <c r="E14" i="27"/>
  <c r="G14" i="27"/>
  <c r="H14" i="27"/>
  <c r="D15" i="27"/>
  <c r="E15" i="27"/>
  <c r="G15" i="27"/>
  <c r="H15" i="27"/>
  <c r="D16" i="27"/>
  <c r="E16" i="27"/>
  <c r="G16" i="27"/>
  <c r="H16" i="27"/>
  <c r="C19" i="27"/>
  <c r="D19" i="27"/>
  <c r="E19" i="27"/>
  <c r="G19" i="27"/>
  <c r="H19" i="27"/>
  <c r="D22" i="27"/>
  <c r="E22" i="27"/>
  <c r="G22" i="27"/>
  <c r="H22" i="27"/>
  <c r="D23" i="27"/>
  <c r="E23" i="27"/>
  <c r="G23" i="27"/>
  <c r="H23" i="27"/>
  <c r="D24" i="27"/>
  <c r="E24" i="27"/>
  <c r="G24" i="27"/>
  <c r="H24" i="27"/>
  <c r="C27" i="27"/>
  <c r="D27" i="27"/>
  <c r="E27" i="27"/>
  <c r="G27" i="27"/>
  <c r="H27" i="27"/>
  <c r="C30" i="27"/>
  <c r="D30" i="27"/>
  <c r="E30" i="27"/>
  <c r="G30" i="27"/>
  <c r="H30" i="27"/>
  <c r="D31" i="27"/>
  <c r="E31" i="27"/>
  <c r="G31" i="27"/>
  <c r="H31" i="27"/>
  <c r="D32" i="27"/>
  <c r="E32" i="27"/>
  <c r="G32" i="27"/>
  <c r="H32" i="27"/>
  <c r="D33" i="27"/>
  <c r="E33" i="27"/>
  <c r="G33" i="27"/>
  <c r="H33" i="27"/>
  <c r="H8" i="27"/>
  <c r="G8" i="27"/>
  <c r="E8" i="27"/>
  <c r="D8" i="27"/>
  <c r="C8" i="27"/>
  <c r="D57" i="26"/>
  <c r="E57" i="26"/>
  <c r="G57" i="26"/>
  <c r="H57" i="26"/>
  <c r="D58" i="26"/>
  <c r="E58" i="26"/>
  <c r="G58" i="26"/>
  <c r="H58" i="26"/>
  <c r="C61" i="26"/>
  <c r="D61" i="26"/>
  <c r="E61" i="26"/>
  <c r="G61" i="26"/>
  <c r="H61" i="26"/>
  <c r="D47" i="26"/>
  <c r="E47" i="26"/>
  <c r="G47" i="26"/>
  <c r="H47" i="26"/>
  <c r="C50" i="26"/>
  <c r="D50" i="26"/>
  <c r="E50" i="26"/>
  <c r="G50" i="26"/>
  <c r="H50" i="26"/>
  <c r="D51" i="26"/>
  <c r="E51" i="26"/>
  <c r="G51" i="26"/>
  <c r="H51" i="26"/>
  <c r="D52" i="26"/>
  <c r="E52" i="26"/>
  <c r="G52" i="26"/>
  <c r="H52" i="26"/>
  <c r="D53" i="26"/>
  <c r="E53" i="26"/>
  <c r="G53" i="26"/>
  <c r="H53" i="26"/>
  <c r="C56" i="26"/>
  <c r="D56" i="26"/>
  <c r="E56" i="26"/>
  <c r="G56" i="26"/>
  <c r="H56" i="26"/>
  <c r="C44" i="26"/>
  <c r="D44" i="26"/>
  <c r="E44" i="26"/>
  <c r="G44" i="26"/>
  <c r="H44" i="26"/>
  <c r="D45" i="26"/>
  <c r="E45" i="26"/>
  <c r="G45" i="26"/>
  <c r="H45" i="26"/>
  <c r="D46" i="26"/>
  <c r="E46" i="26"/>
  <c r="G46" i="26"/>
  <c r="H46" i="26"/>
  <c r="C32" i="26"/>
  <c r="D32" i="26"/>
  <c r="E32" i="26"/>
  <c r="G32" i="26"/>
  <c r="H32" i="26"/>
  <c r="D33" i="26"/>
  <c r="E33" i="26"/>
  <c r="G33" i="26"/>
  <c r="H33" i="26"/>
  <c r="D34" i="26"/>
  <c r="E34" i="26"/>
  <c r="G34" i="26"/>
  <c r="H34" i="26"/>
  <c r="D35" i="26"/>
  <c r="E35" i="26"/>
  <c r="G35" i="26"/>
  <c r="H35" i="26"/>
  <c r="C38" i="26"/>
  <c r="D38" i="26"/>
  <c r="E38" i="26"/>
  <c r="G38" i="26"/>
  <c r="H38" i="26"/>
  <c r="D39" i="26"/>
  <c r="E39" i="26"/>
  <c r="G39" i="26"/>
  <c r="H39" i="26"/>
  <c r="D40" i="26"/>
  <c r="E40" i="26"/>
  <c r="G40" i="26"/>
  <c r="H40" i="26"/>
  <c r="D41" i="26"/>
  <c r="E41" i="26"/>
  <c r="G41" i="26"/>
  <c r="H41" i="26"/>
  <c r="D15" i="26"/>
  <c r="E15" i="26"/>
  <c r="G15" i="26"/>
  <c r="H15" i="26"/>
  <c r="D16" i="26"/>
  <c r="E16" i="26"/>
  <c r="G16" i="26"/>
  <c r="H16" i="26"/>
  <c r="D17" i="26"/>
  <c r="E17" i="26"/>
  <c r="G17" i="26"/>
  <c r="H17" i="26"/>
  <c r="C20" i="26"/>
  <c r="D20" i="26"/>
  <c r="E20" i="26"/>
  <c r="G20" i="26"/>
  <c r="H20" i="26"/>
  <c r="D21" i="26"/>
  <c r="E21" i="26"/>
  <c r="G21" i="26"/>
  <c r="H21" i="26"/>
  <c r="D22" i="26"/>
  <c r="E22" i="26"/>
  <c r="G22" i="26"/>
  <c r="H22" i="26"/>
  <c r="D23" i="26"/>
  <c r="E23" i="26"/>
  <c r="G23" i="26"/>
  <c r="H23" i="26"/>
  <c r="C26" i="26"/>
  <c r="D26" i="26"/>
  <c r="E26" i="26"/>
  <c r="G26" i="26"/>
  <c r="H26" i="26"/>
  <c r="D27" i="26"/>
  <c r="E27" i="26"/>
  <c r="G27" i="26"/>
  <c r="H27" i="26"/>
  <c r="D28" i="26"/>
  <c r="E28" i="26"/>
  <c r="G28" i="26"/>
  <c r="H28" i="26"/>
  <c r="D29" i="26"/>
  <c r="E29" i="26"/>
  <c r="G29" i="26"/>
  <c r="H29" i="26"/>
  <c r="D9" i="26"/>
  <c r="E9" i="26"/>
  <c r="D10" i="26"/>
  <c r="E10" i="26"/>
  <c r="G10" i="26"/>
  <c r="H10" i="26"/>
  <c r="D11" i="26"/>
  <c r="E11" i="26"/>
  <c r="G11" i="26"/>
  <c r="H11" i="26"/>
  <c r="C14" i="26"/>
  <c r="D14" i="26"/>
  <c r="E14" i="26"/>
  <c r="G14" i="26"/>
  <c r="H14" i="26"/>
  <c r="H8" i="26"/>
  <c r="G8" i="26"/>
  <c r="E8" i="26"/>
  <c r="D8" i="26"/>
  <c r="C8" i="26"/>
  <c r="I58" i="26" l="1"/>
  <c r="I51" i="27"/>
  <c r="I14" i="26"/>
  <c r="I35" i="26"/>
  <c r="I28" i="26"/>
  <c r="I52" i="26"/>
  <c r="I50" i="26"/>
  <c r="I48" i="27"/>
  <c r="I39" i="26"/>
  <c r="I47" i="26"/>
  <c r="I37" i="27"/>
  <c r="I23" i="27"/>
  <c r="I24" i="27"/>
  <c r="I30" i="27"/>
  <c r="I22" i="27"/>
  <c r="I14" i="27"/>
  <c r="I47" i="27"/>
  <c r="I41" i="27"/>
  <c r="I36" i="27"/>
  <c r="I8" i="27"/>
  <c r="I32" i="27"/>
  <c r="I16" i="27"/>
  <c r="I10" i="27"/>
  <c r="I9" i="27"/>
  <c r="I43" i="27"/>
  <c r="I13" i="27"/>
  <c r="I38" i="27"/>
  <c r="I52" i="27"/>
  <c r="I15" i="27"/>
  <c r="I27" i="27"/>
  <c r="I28" i="27" s="1"/>
  <c r="I31" i="27"/>
  <c r="I42" i="27"/>
  <c r="I33" i="27"/>
  <c r="I19" i="27"/>
  <c r="I20" i="27" s="1"/>
  <c r="I44" i="27"/>
  <c r="I8" i="26"/>
  <c r="I20" i="26"/>
  <c r="I38" i="26"/>
  <c r="I41" i="26"/>
  <c r="I33" i="26"/>
  <c r="I22" i="26"/>
  <c r="I10" i="26"/>
  <c r="I56" i="26"/>
  <c r="I26" i="26"/>
  <c r="I21" i="26"/>
  <c r="I16" i="26"/>
  <c r="I51" i="26"/>
  <c r="I61" i="26"/>
  <c r="I62" i="26" s="1"/>
  <c r="I45" i="26"/>
  <c r="I23" i="26"/>
  <c r="I11" i="26"/>
  <c r="I29" i="26"/>
  <c r="I17" i="26"/>
  <c r="I34" i="26"/>
  <c r="I46" i="26"/>
  <c r="I57" i="26"/>
  <c r="I40" i="26"/>
  <c r="I53" i="26"/>
  <c r="I27" i="26"/>
  <c r="I15" i="26"/>
  <c r="I32" i="26"/>
  <c r="I44" i="26"/>
  <c r="I118" i="25"/>
  <c r="I117" i="25"/>
  <c r="I116" i="25"/>
  <c r="I115" i="25"/>
  <c r="I112" i="25"/>
  <c r="I111" i="25"/>
  <c r="I110" i="25"/>
  <c r="I109" i="25"/>
  <c r="I108" i="25"/>
  <c r="I107" i="25"/>
  <c r="I106" i="25"/>
  <c r="I105" i="25"/>
  <c r="I104" i="25"/>
  <c r="I103" i="25"/>
  <c r="I102" i="25"/>
  <c r="I99" i="25"/>
  <c r="I98" i="25"/>
  <c r="I97" i="25"/>
  <c r="I96" i="25"/>
  <c r="I95" i="25"/>
  <c r="I94" i="25"/>
  <c r="I93" i="25"/>
  <c r="I92" i="25"/>
  <c r="I91" i="25"/>
  <c r="I90" i="25"/>
  <c r="I89" i="25"/>
  <c r="I86" i="25"/>
  <c r="I85" i="25"/>
  <c r="I84" i="25"/>
  <c r="I83" i="25"/>
  <c r="I82" i="25"/>
  <c r="I81" i="25"/>
  <c r="I78" i="25"/>
  <c r="I77" i="25"/>
  <c r="I76" i="25"/>
  <c r="I75" i="25"/>
  <c r="I74" i="25"/>
  <c r="I73" i="25"/>
  <c r="I72" i="25"/>
  <c r="I71" i="25"/>
  <c r="I70" i="25"/>
  <c r="I69" i="25"/>
  <c r="I68" i="25"/>
  <c r="I65" i="25"/>
  <c r="I64" i="25"/>
  <c r="I63" i="25"/>
  <c r="I62" i="25"/>
  <c r="I61" i="25"/>
  <c r="I60" i="25"/>
  <c r="I59" i="25"/>
  <c r="I58" i="25"/>
  <c r="I57" i="25"/>
  <c r="I56" i="25"/>
  <c r="I53" i="25"/>
  <c r="I52" i="25"/>
  <c r="I51" i="25"/>
  <c r="I50" i="25"/>
  <c r="I49" i="25"/>
  <c r="I48" i="25"/>
  <c r="I47" i="25"/>
  <c r="I46" i="25"/>
  <c r="I45" i="25"/>
  <c r="I44" i="25"/>
  <c r="I43" i="25"/>
  <c r="I42" i="25"/>
  <c r="I41" i="25"/>
  <c r="I40" i="25"/>
  <c r="I39" i="25"/>
  <c r="I38" i="25"/>
  <c r="I37" i="25"/>
  <c r="I36" i="25"/>
  <c r="I35" i="25"/>
  <c r="I32" i="25"/>
  <c r="I31" i="25"/>
  <c r="I30" i="25"/>
  <c r="I29" i="25"/>
  <c r="I28" i="25"/>
  <c r="I27" i="25"/>
  <c r="I26" i="25"/>
  <c r="I23" i="25"/>
  <c r="I22" i="25"/>
  <c r="I21" i="25"/>
  <c r="I20" i="25"/>
  <c r="I17" i="25"/>
  <c r="I16" i="25"/>
  <c r="I15" i="25"/>
  <c r="I14" i="25"/>
  <c r="I13" i="25"/>
  <c r="I12" i="25"/>
  <c r="I11" i="25"/>
  <c r="I10" i="25"/>
  <c r="I9" i="25"/>
  <c r="I8" i="25"/>
  <c r="H118" i="25"/>
  <c r="H117" i="25"/>
  <c r="H116" i="25"/>
  <c r="H115" i="25"/>
  <c r="H112" i="25"/>
  <c r="H111" i="25"/>
  <c r="H110" i="25"/>
  <c r="H109" i="25"/>
  <c r="H108" i="25"/>
  <c r="H107" i="25"/>
  <c r="H106" i="25"/>
  <c r="H105" i="25"/>
  <c r="H104" i="25"/>
  <c r="H103" i="25"/>
  <c r="H102" i="25"/>
  <c r="H99" i="25"/>
  <c r="H98" i="25"/>
  <c r="H97" i="25"/>
  <c r="H96" i="25"/>
  <c r="H95" i="25"/>
  <c r="H94" i="25"/>
  <c r="H93" i="25"/>
  <c r="H92" i="25"/>
  <c r="H91" i="25"/>
  <c r="H90" i="25"/>
  <c r="H89" i="25"/>
  <c r="H86" i="25"/>
  <c r="H85" i="25"/>
  <c r="H84" i="25"/>
  <c r="H83" i="25"/>
  <c r="H82" i="25"/>
  <c r="H81" i="25"/>
  <c r="H78" i="25"/>
  <c r="H77" i="25"/>
  <c r="H76" i="25"/>
  <c r="H75" i="25"/>
  <c r="H74" i="25"/>
  <c r="H73" i="25"/>
  <c r="H72" i="25"/>
  <c r="H71" i="25"/>
  <c r="H70" i="25"/>
  <c r="H69" i="25"/>
  <c r="H68" i="25"/>
  <c r="H65" i="25"/>
  <c r="H64" i="25"/>
  <c r="H63" i="25"/>
  <c r="H62" i="25"/>
  <c r="H61" i="25"/>
  <c r="H60" i="25"/>
  <c r="H59" i="25"/>
  <c r="H58" i="25"/>
  <c r="H57" i="25"/>
  <c r="H56" i="25"/>
  <c r="H53" i="25"/>
  <c r="H52" i="25"/>
  <c r="H51" i="25"/>
  <c r="H50" i="25"/>
  <c r="H49" i="25"/>
  <c r="H48" i="25"/>
  <c r="H47" i="25"/>
  <c r="H46" i="25"/>
  <c r="H45" i="25"/>
  <c r="H44" i="25"/>
  <c r="H43" i="25"/>
  <c r="H42" i="25"/>
  <c r="H41" i="25"/>
  <c r="H40" i="25"/>
  <c r="H39" i="25"/>
  <c r="H38" i="25"/>
  <c r="H37" i="25"/>
  <c r="H36" i="25"/>
  <c r="H35" i="25"/>
  <c r="H32" i="25"/>
  <c r="H31" i="25"/>
  <c r="H30" i="25"/>
  <c r="H29" i="25"/>
  <c r="H28" i="25"/>
  <c r="H27" i="25"/>
  <c r="H26" i="25"/>
  <c r="H23" i="25"/>
  <c r="H22" i="25"/>
  <c r="H21" i="25"/>
  <c r="H20" i="25"/>
  <c r="H17" i="25"/>
  <c r="H16" i="25"/>
  <c r="H15" i="25"/>
  <c r="H14" i="25"/>
  <c r="H13" i="25"/>
  <c r="H12" i="25"/>
  <c r="H11" i="25"/>
  <c r="H10" i="25"/>
  <c r="H9" i="25"/>
  <c r="H8" i="25"/>
  <c r="G118" i="25"/>
  <c r="F118" i="25"/>
  <c r="E118" i="25"/>
  <c r="D118" i="25"/>
  <c r="G117" i="25"/>
  <c r="F117" i="25"/>
  <c r="G116" i="25"/>
  <c r="F116" i="25"/>
  <c r="E116" i="25"/>
  <c r="D116" i="25"/>
  <c r="G115" i="25"/>
  <c r="F115" i="25"/>
  <c r="E115" i="25"/>
  <c r="D115" i="25"/>
  <c r="C115" i="25"/>
  <c r="G112" i="25"/>
  <c r="F112" i="25"/>
  <c r="E112" i="25"/>
  <c r="D112" i="25"/>
  <c r="G111" i="25"/>
  <c r="F111" i="25"/>
  <c r="E111" i="25"/>
  <c r="D111" i="25"/>
  <c r="G110" i="25"/>
  <c r="F110" i="25"/>
  <c r="E110" i="25"/>
  <c r="D110" i="25"/>
  <c r="G109" i="25"/>
  <c r="F109" i="25"/>
  <c r="G108" i="25"/>
  <c r="F108" i="25"/>
  <c r="G107" i="25"/>
  <c r="F107" i="25"/>
  <c r="E107" i="25"/>
  <c r="D107" i="25"/>
  <c r="G106" i="25"/>
  <c r="F106" i="25"/>
  <c r="G105" i="25"/>
  <c r="F105" i="25"/>
  <c r="E105" i="25"/>
  <c r="D105" i="25"/>
  <c r="G104" i="25"/>
  <c r="F104" i="25"/>
  <c r="G103" i="25"/>
  <c r="F103" i="25"/>
  <c r="G102" i="25"/>
  <c r="F102" i="25"/>
  <c r="E102" i="25"/>
  <c r="D102" i="25"/>
  <c r="C102" i="25"/>
  <c r="G99" i="25"/>
  <c r="F99" i="25"/>
  <c r="G98" i="25"/>
  <c r="F98" i="25"/>
  <c r="G97" i="25"/>
  <c r="F97" i="25"/>
  <c r="E97" i="25"/>
  <c r="D97" i="25"/>
  <c r="G96" i="25"/>
  <c r="F96" i="25"/>
  <c r="G95" i="25"/>
  <c r="F95" i="25"/>
  <c r="G94" i="25"/>
  <c r="F94" i="25"/>
  <c r="E94" i="25"/>
  <c r="D94" i="25"/>
  <c r="G93" i="25"/>
  <c r="F93" i="25"/>
  <c r="G92" i="25"/>
  <c r="F92" i="25"/>
  <c r="E92" i="25"/>
  <c r="D92" i="25"/>
  <c r="G91" i="25"/>
  <c r="F91" i="25"/>
  <c r="G90" i="25"/>
  <c r="F90" i="25"/>
  <c r="E90" i="25"/>
  <c r="D90" i="25"/>
  <c r="G89" i="25"/>
  <c r="F89" i="25"/>
  <c r="E89" i="25"/>
  <c r="D89" i="25"/>
  <c r="C89" i="25"/>
  <c r="G86" i="25"/>
  <c r="F86" i="25"/>
  <c r="E86" i="25"/>
  <c r="D86" i="25"/>
  <c r="G85" i="25"/>
  <c r="F85" i="25"/>
  <c r="G84" i="25"/>
  <c r="F84" i="25"/>
  <c r="G83" i="25"/>
  <c r="F83" i="25"/>
  <c r="E83" i="25"/>
  <c r="D83" i="25"/>
  <c r="G82" i="25"/>
  <c r="F82" i="25"/>
  <c r="E82" i="25"/>
  <c r="D82" i="25"/>
  <c r="G81" i="25"/>
  <c r="F81" i="25"/>
  <c r="E81" i="25"/>
  <c r="D81" i="25"/>
  <c r="C81" i="25"/>
  <c r="G78" i="25"/>
  <c r="F78" i="25"/>
  <c r="E78" i="25"/>
  <c r="D78" i="25"/>
  <c r="G77" i="25"/>
  <c r="F77" i="25"/>
  <c r="G76" i="25"/>
  <c r="F76" i="25"/>
  <c r="G75" i="25"/>
  <c r="F75" i="25"/>
  <c r="E75" i="25"/>
  <c r="D75" i="25"/>
  <c r="G74" i="25"/>
  <c r="F74" i="25"/>
  <c r="G73" i="25"/>
  <c r="F73" i="25"/>
  <c r="G72" i="25"/>
  <c r="F72" i="25"/>
  <c r="G71" i="25"/>
  <c r="F71" i="25"/>
  <c r="E71" i="25"/>
  <c r="D71" i="25"/>
  <c r="G70" i="25"/>
  <c r="F70" i="25"/>
  <c r="G69" i="25"/>
  <c r="F69" i="25"/>
  <c r="G68" i="25"/>
  <c r="F68" i="25"/>
  <c r="E68" i="25"/>
  <c r="D68" i="25"/>
  <c r="C68" i="25"/>
  <c r="G65" i="25"/>
  <c r="F65" i="25"/>
  <c r="G64" i="25"/>
  <c r="F64" i="25"/>
  <c r="E64" i="25"/>
  <c r="D64" i="25"/>
  <c r="G63" i="25"/>
  <c r="F63" i="25"/>
  <c r="E63" i="25"/>
  <c r="D63" i="25"/>
  <c r="G62" i="25"/>
  <c r="F62" i="25"/>
  <c r="E62" i="25"/>
  <c r="D62" i="25"/>
  <c r="G61" i="25"/>
  <c r="F61" i="25"/>
  <c r="G60" i="25"/>
  <c r="F60" i="25"/>
  <c r="G59" i="25"/>
  <c r="F59" i="25"/>
  <c r="E59" i="25"/>
  <c r="D59" i="25"/>
  <c r="G58" i="25"/>
  <c r="F58" i="25"/>
  <c r="G57" i="25"/>
  <c r="F57" i="25"/>
  <c r="E57" i="25"/>
  <c r="D57" i="25"/>
  <c r="G56" i="25"/>
  <c r="F56" i="25"/>
  <c r="E56" i="25"/>
  <c r="D56" i="25"/>
  <c r="C56" i="25"/>
  <c r="G53" i="25"/>
  <c r="F53" i="25"/>
  <c r="G52" i="25"/>
  <c r="F52" i="25"/>
  <c r="G51" i="25"/>
  <c r="F51" i="25"/>
  <c r="E51" i="25"/>
  <c r="D51" i="25"/>
  <c r="G50" i="25"/>
  <c r="F50" i="25"/>
  <c r="E50" i="25"/>
  <c r="D50" i="25"/>
  <c r="G49" i="25"/>
  <c r="F49" i="25"/>
  <c r="G48" i="25"/>
  <c r="F48" i="25"/>
  <c r="E48" i="25"/>
  <c r="D48" i="25"/>
  <c r="G47" i="25"/>
  <c r="F47" i="25"/>
  <c r="E47" i="25"/>
  <c r="D47" i="25"/>
  <c r="G46" i="25"/>
  <c r="F46" i="25"/>
  <c r="G45" i="25"/>
  <c r="F45" i="25"/>
  <c r="G44" i="25"/>
  <c r="F44" i="25"/>
  <c r="E44" i="25"/>
  <c r="D44" i="25"/>
  <c r="G43" i="25"/>
  <c r="F43" i="25"/>
  <c r="G42" i="25"/>
  <c r="F42" i="25"/>
  <c r="E42" i="25"/>
  <c r="D42" i="25"/>
  <c r="G41" i="25"/>
  <c r="F41" i="25"/>
  <c r="G40" i="25"/>
  <c r="F40" i="25"/>
  <c r="G39" i="25"/>
  <c r="F39" i="25"/>
  <c r="G38" i="25"/>
  <c r="F38" i="25"/>
  <c r="E38" i="25"/>
  <c r="D38" i="25"/>
  <c r="G37" i="25"/>
  <c r="F37" i="25"/>
  <c r="G36" i="25"/>
  <c r="F36" i="25"/>
  <c r="G35" i="25"/>
  <c r="F35" i="25"/>
  <c r="E35" i="25"/>
  <c r="D35" i="25"/>
  <c r="C35" i="25"/>
  <c r="G32" i="25"/>
  <c r="F32" i="25"/>
  <c r="G31" i="25"/>
  <c r="F31" i="25"/>
  <c r="G30" i="25"/>
  <c r="F30" i="25"/>
  <c r="E30" i="25"/>
  <c r="D30" i="25"/>
  <c r="G29" i="25"/>
  <c r="F29" i="25"/>
  <c r="E29" i="25"/>
  <c r="D29" i="25"/>
  <c r="G28" i="25"/>
  <c r="F28" i="25"/>
  <c r="G27" i="25"/>
  <c r="F27" i="25"/>
  <c r="G26" i="25"/>
  <c r="F26" i="25"/>
  <c r="E26" i="25"/>
  <c r="D26" i="25"/>
  <c r="C26" i="25"/>
  <c r="G23" i="25"/>
  <c r="F23" i="25"/>
  <c r="E23" i="25"/>
  <c r="D23" i="25"/>
  <c r="G22" i="25"/>
  <c r="F22" i="25"/>
  <c r="E22" i="25"/>
  <c r="D22" i="25"/>
  <c r="G21" i="25"/>
  <c r="F21" i="25"/>
  <c r="E21" i="25"/>
  <c r="D21" i="25"/>
  <c r="G20" i="25"/>
  <c r="F20" i="25"/>
  <c r="E20" i="25"/>
  <c r="D20" i="25"/>
  <c r="C20" i="25"/>
  <c r="G17" i="25"/>
  <c r="F17" i="25"/>
  <c r="E17" i="25"/>
  <c r="D17" i="25"/>
  <c r="G16" i="25"/>
  <c r="F16" i="25"/>
  <c r="E16" i="25"/>
  <c r="D16" i="25"/>
  <c r="G15" i="25"/>
  <c r="F15" i="25"/>
  <c r="E15" i="25"/>
  <c r="D15" i="25"/>
  <c r="G14" i="25"/>
  <c r="F14" i="25"/>
  <c r="E14" i="25"/>
  <c r="D14" i="25"/>
  <c r="G13" i="25"/>
  <c r="F13" i="25"/>
  <c r="G12" i="25"/>
  <c r="F12" i="25"/>
  <c r="G11" i="25"/>
  <c r="F11" i="25"/>
  <c r="E11" i="25"/>
  <c r="D11" i="25"/>
  <c r="G10" i="25"/>
  <c r="F10" i="25"/>
  <c r="G9" i="25"/>
  <c r="F9" i="25"/>
  <c r="E9" i="25"/>
  <c r="D9" i="25"/>
  <c r="G8" i="25"/>
  <c r="F8" i="25"/>
  <c r="E8" i="25"/>
  <c r="D8" i="25"/>
  <c r="C8" i="25"/>
  <c r="I25" i="27" l="1"/>
  <c r="F22" i="27" s="1"/>
  <c r="I53" i="27"/>
  <c r="F51" i="27" s="1"/>
  <c r="J107" i="25"/>
  <c r="J74" i="25"/>
  <c r="J98" i="25"/>
  <c r="J104" i="25"/>
  <c r="J118" i="25"/>
  <c r="J11" i="25"/>
  <c r="J15" i="25"/>
  <c r="J21" i="25"/>
  <c r="J27" i="25"/>
  <c r="J31" i="25"/>
  <c r="J37" i="25"/>
  <c r="J41" i="25"/>
  <c r="J45" i="25"/>
  <c r="J49" i="25"/>
  <c r="J53" i="25"/>
  <c r="J59" i="25"/>
  <c r="J63" i="25"/>
  <c r="J69" i="25"/>
  <c r="J73" i="25"/>
  <c r="J77" i="25"/>
  <c r="J83" i="25"/>
  <c r="J89" i="25"/>
  <c r="J93" i="25"/>
  <c r="J97" i="25"/>
  <c r="J103" i="25"/>
  <c r="I54" i="26"/>
  <c r="F52" i="26" s="1"/>
  <c r="J8" i="25"/>
  <c r="J12" i="25"/>
  <c r="J16" i="25"/>
  <c r="J22" i="25"/>
  <c r="J28" i="25"/>
  <c r="J32" i="25"/>
  <c r="J38" i="25"/>
  <c r="J42" i="25"/>
  <c r="J46" i="25"/>
  <c r="J50" i="25"/>
  <c r="J56" i="25"/>
  <c r="J60" i="25"/>
  <c r="J64" i="25"/>
  <c r="J70" i="25"/>
  <c r="J78" i="25"/>
  <c r="J84" i="25"/>
  <c r="J90" i="25"/>
  <c r="J94" i="25"/>
  <c r="J108" i="25"/>
  <c r="J112" i="25"/>
  <c r="J111" i="25"/>
  <c r="J117" i="25"/>
  <c r="I48" i="26"/>
  <c r="F47" i="26" s="1"/>
  <c r="I42" i="26"/>
  <c r="F38" i="26" s="1"/>
  <c r="I17" i="27"/>
  <c r="F13" i="27" s="1"/>
  <c r="I45" i="27"/>
  <c r="F41" i="27" s="1"/>
  <c r="I34" i="27"/>
  <c r="F32" i="27" s="1"/>
  <c r="I36" i="26"/>
  <c r="F35" i="26" s="1"/>
  <c r="I24" i="26"/>
  <c r="F23" i="26" s="1"/>
  <c r="I49" i="27"/>
  <c r="F48" i="27" s="1"/>
  <c r="I30" i="26"/>
  <c r="F28" i="26" s="1"/>
  <c r="I12" i="26"/>
  <c r="F10" i="26" s="1"/>
  <c r="I11" i="27"/>
  <c r="F8" i="27" s="1"/>
  <c r="I18" i="26"/>
  <c r="F14" i="26" s="1"/>
  <c r="I59" i="26"/>
  <c r="F58" i="26" s="1"/>
  <c r="I39" i="27"/>
  <c r="F37" i="27" s="1"/>
  <c r="J35" i="25"/>
  <c r="J58" i="25"/>
  <c r="J9" i="25"/>
  <c r="J23" i="25"/>
  <c r="J29" i="25"/>
  <c r="J39" i="25"/>
  <c r="J43" i="25"/>
  <c r="J47" i="25"/>
  <c r="J51" i="25"/>
  <c r="J57" i="25"/>
  <c r="J65" i="25"/>
  <c r="J71" i="25"/>
  <c r="J75" i="25"/>
  <c r="J81" i="25"/>
  <c r="J85" i="25"/>
  <c r="J91" i="25"/>
  <c r="J95" i="25"/>
  <c r="J99" i="25"/>
  <c r="J109" i="25"/>
  <c r="J115" i="25"/>
  <c r="J68" i="25"/>
  <c r="J14" i="25"/>
  <c r="J20" i="25"/>
  <c r="J26" i="25"/>
  <c r="J30" i="25"/>
  <c r="J86" i="25"/>
  <c r="J102" i="25"/>
  <c r="J106" i="25"/>
  <c r="J10" i="25"/>
  <c r="J40" i="25"/>
  <c r="J44" i="25"/>
  <c r="J48" i="25"/>
  <c r="J52" i="25"/>
  <c r="J62" i="25"/>
  <c r="J76" i="25"/>
  <c r="J82" i="25"/>
  <c r="J96" i="25"/>
  <c r="J110" i="25"/>
  <c r="J116" i="25"/>
  <c r="J61" i="25"/>
  <c r="J105" i="25"/>
  <c r="J17" i="25"/>
  <c r="J72" i="25"/>
  <c r="J13" i="25"/>
  <c r="J36" i="25"/>
  <c r="J92" i="25"/>
  <c r="F52" i="27" l="1"/>
  <c r="F44" i="27"/>
  <c r="F51" i="26"/>
  <c r="F50" i="26"/>
  <c r="F46" i="26"/>
  <c r="F45" i="26"/>
  <c r="F14" i="27"/>
  <c r="F40" i="26"/>
  <c r="F47" i="27"/>
  <c r="F33" i="26"/>
  <c r="F36" i="27"/>
  <c r="F10" i="27"/>
  <c r="F11" i="26"/>
  <c r="F42" i="27"/>
  <c r="F44" i="26"/>
  <c r="F9" i="27"/>
  <c r="F8" i="26"/>
  <c r="F16" i="27"/>
  <c r="F23" i="27"/>
  <c r="F15" i="27"/>
  <c r="F53" i="26"/>
  <c r="F38" i="27"/>
  <c r="F15" i="26"/>
  <c r="F20" i="26"/>
  <c r="F39" i="26"/>
  <c r="F41" i="26"/>
  <c r="F22" i="26"/>
  <c r="F16" i="26"/>
  <c r="J33" i="25"/>
  <c r="F27" i="26"/>
  <c r="F29" i="26"/>
  <c r="F21" i="26"/>
  <c r="F57" i="26"/>
  <c r="F33" i="27"/>
  <c r="F30" i="27"/>
  <c r="F31" i="27"/>
  <c r="F56" i="26"/>
  <c r="F32" i="26"/>
  <c r="F34" i="26"/>
  <c r="F26" i="26"/>
  <c r="F24" i="27"/>
  <c r="F43" i="27"/>
  <c r="F17" i="26"/>
  <c r="J66" i="25"/>
  <c r="J87" i="25"/>
  <c r="J119" i="25"/>
  <c r="J79" i="25"/>
  <c r="J113" i="25"/>
  <c r="J24" i="25"/>
  <c r="J100" i="25"/>
  <c r="J54" i="25"/>
  <c r="J18" i="25"/>
  <c r="F18" i="26" l="1"/>
  <c r="I14" i="22" l="1"/>
  <c r="I11" i="22"/>
  <c r="I9" i="22"/>
  <c r="I10" i="22"/>
  <c r="I12" i="22"/>
  <c r="H19" i="22"/>
  <c r="F19" i="22"/>
  <c r="G19" i="22"/>
  <c r="I13" i="22"/>
  <c r="E19" i="22"/>
  <c r="I16" i="22"/>
  <c r="D19" i="22"/>
  <c r="I8" i="22"/>
  <c r="I19" i="22" l="1"/>
  <c r="E12"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tc={2CD8EF43-94FB-440E-A1A3-96160D834816}</author>
  </authors>
  <commentList>
    <comment ref="G5" authorId="0" shapeId="0" xr:uid="{2CD8EF43-94FB-440E-A1A3-96160D834816}">
      <text>
        <t>[Threaded comment]
Your version of Excel allows you to read this threaded comment; however, any edits to it will get removed if the file is opened in a newer version of Excel. Learn more: https://go.microsoft.com/fwlink/?linkid=870924
Comment:
    This shows the range of %s assigned to the RC under a particular Fund Pool Category.
To me this isn't super useful but it does show a level of importance to the RC.</t>
      </text>
    </comment>
  </commentList>
</comments>
</file>

<file path=xl/sharedStrings.xml><?xml version="1.0" encoding="utf-8"?>
<sst xmlns="http://schemas.openxmlformats.org/spreadsheetml/2006/main" count="13402" uniqueCount="997">
  <si>
    <t>Land Use</t>
  </si>
  <si>
    <t>Pasture</t>
  </si>
  <si>
    <t>Range</t>
  </si>
  <si>
    <t>Crop</t>
  </si>
  <si>
    <t>SOIL EROSION - Sheet, rill, and wind erosion</t>
  </si>
  <si>
    <t>SOIL EROSION - Concentrated flow erosion</t>
  </si>
  <si>
    <t>SOIL EROSION - Excessive bank erosion from streams, shoreline and water conveyance channels</t>
  </si>
  <si>
    <t>DEGRADATION - Subsidence</t>
  </si>
  <si>
    <t>DEGRADATION - Compaction</t>
  </si>
  <si>
    <t>DEGRADATION - Organic matter depletion</t>
  </si>
  <si>
    <t>DEGRADATION - Concentration of salts or other chemicals</t>
  </si>
  <si>
    <t>EXCESS/INSUFFICIENT WATER - Ponding, flooding, seasonal high water table, seeps, and drifted snow</t>
  </si>
  <si>
    <t>EXCESS/INSUFFICIENT WATER - Inefficient moisture management</t>
  </si>
  <si>
    <t>EXCESS/INSUFFICIENT WATER - Inefficient use of irrigation water</t>
  </si>
  <si>
    <t>WATER QUALITY DEGRADATION - Excess nutrients in surface and ground waters</t>
  </si>
  <si>
    <t>WATER QUALITY DEGRADATION - Pesticides transported to surface and ground waters</t>
  </si>
  <si>
    <t>WATER QUALITY DEGRADATION - Excess pathogens and chemicals from manure, biosolids, or compost applications</t>
  </si>
  <si>
    <t>WATER QUALITY DEGRADATION - Excessive salts in surface and ground waters</t>
  </si>
  <si>
    <t>WATER QUALITY DEGRADATION - Petroleum, heavy metals, and other pollutants transported to receiving waters</t>
  </si>
  <si>
    <t>WATER QUALITY DEGRADATION - Excessive sediment in surface waters</t>
  </si>
  <si>
    <t>WATER QUALITY DEGRADATION - Elevated water temperature</t>
  </si>
  <si>
    <t>DEGRADED PLANT CONDITION - Undesirable plant productivity and health</t>
  </si>
  <si>
    <t>DEGRADED PLANT CONDITION - Inadequate structure and composition</t>
  </si>
  <si>
    <t>DEGRADED PLANT CONDITION - Excessive plant pest pressure</t>
  </si>
  <si>
    <t>DEGRADED PLANT CONDITION - Wildfire hazard, excessive biomass accumulation</t>
  </si>
  <si>
    <t>INADEQUATE HABITAT FOR FISH AND WILDLIFE - Habitat degradation</t>
  </si>
  <si>
    <t>LIVESTOCK PRODUCTION LIMITATIONS - Inadequate feed and forage</t>
  </si>
  <si>
    <t>LIVESTOCK PRODUCTION LIMITATIONS - Inadequate livestock shelter</t>
  </si>
  <si>
    <t>LIVESTOCK PRODUCTION LIMITATIONS - Inadequate livestock water</t>
  </si>
  <si>
    <t>INEFFICIENT ENERGY USE - Equipment and facilties</t>
  </si>
  <si>
    <t>INEFFICIENT ENERGY USE - Farming/ranching practice and field operations</t>
  </si>
  <si>
    <t>AIR QUALITY IMPACTS - Emissions of Particulate Matter(PM) and PM Precursors</t>
  </si>
  <si>
    <t>AIR QUALITY IMPACTS - Emissions of Greenhouse Gases (GHG's)</t>
  </si>
  <si>
    <t>AIR QUALITY IMPACTS - Emission of Ozone Precursors</t>
  </si>
  <si>
    <t>AIR QUALITY IMPACTS - Objectionable Odors</t>
  </si>
  <si>
    <t>RCPP</t>
  </si>
  <si>
    <t>Local Projects</t>
  </si>
  <si>
    <t>RC_Code</t>
  </si>
  <si>
    <t>Resource</t>
  </si>
  <si>
    <t>New_Resource</t>
  </si>
  <si>
    <t>RC_Name</t>
  </si>
  <si>
    <t>TRA</t>
  </si>
  <si>
    <t>SOIL EROSION</t>
  </si>
  <si>
    <t>Sheet, rill, and wind erosion</t>
  </si>
  <si>
    <t>Concentrated flow erosion</t>
  </si>
  <si>
    <t>Excessive bank erosion from streams, shoreline and water conveyance channels</t>
  </si>
  <si>
    <t>DEGRADATION</t>
  </si>
  <si>
    <t>Subsidence</t>
  </si>
  <si>
    <t>Compaction</t>
  </si>
  <si>
    <t>Organic matter depletion</t>
  </si>
  <si>
    <t>Concentration of salts or other chemicals</t>
  </si>
  <si>
    <t>EXCESS/INSUFFICIENT WATER</t>
  </si>
  <si>
    <t>Ponding, flooding, seasonal high water table, seeps, and drifted snow</t>
  </si>
  <si>
    <t>Inefficient moisture management</t>
  </si>
  <si>
    <t>Inefficient use of irrigation water</t>
  </si>
  <si>
    <t>WATER QUALITY DEGRADATION</t>
  </si>
  <si>
    <t>Excess nutrients in surface and ground waters</t>
  </si>
  <si>
    <t>Pesticides transported to surface and ground waters</t>
  </si>
  <si>
    <t>Excess pathogens and chemicals from manure, biosolids, or compost applications</t>
  </si>
  <si>
    <t>Excessive salts in surface and ground waters</t>
  </si>
  <si>
    <t>Petroleum, heavy metals, and other pollutants transported to receiving waters</t>
  </si>
  <si>
    <t>Excessive sediment in surface waters</t>
  </si>
  <si>
    <t>Elevated water temperature</t>
  </si>
  <si>
    <t>DEGRADED PLANT CONDITION</t>
  </si>
  <si>
    <t>Undesirable plant productivity and health</t>
  </si>
  <si>
    <t>Inadequate structure and composition</t>
  </si>
  <si>
    <t>Excessive plant pest pressure</t>
  </si>
  <si>
    <t>Wildfire hazard, excessive biomass accumulation</t>
  </si>
  <si>
    <t>INADEQUATE HABITAT FOR FISH AND WILDLIFE</t>
  </si>
  <si>
    <t>Habitat degradation</t>
  </si>
  <si>
    <t>LIVESTOCK PRODUCTION LIMITATIONS</t>
  </si>
  <si>
    <t>Inadequate feed and forage</t>
  </si>
  <si>
    <t>Inadequate livestock shelter</t>
  </si>
  <si>
    <t>Inadequate livestock water</t>
  </si>
  <si>
    <t>INEFFICIENT ENERGY USE</t>
  </si>
  <si>
    <t>Equipment and facilties</t>
  </si>
  <si>
    <t>Farming/ranching practice and field operations</t>
  </si>
  <si>
    <t>AIR QUALITY IMPACTS</t>
  </si>
  <si>
    <t>Emissions of Particulate Matter(PM) and PM Precursors</t>
  </si>
  <si>
    <t>Emissions of Greenhouse Gases (GHG's)</t>
  </si>
  <si>
    <t>Emission of Ozone Precursors</t>
  </si>
  <si>
    <t>Objectionable Odors</t>
  </si>
  <si>
    <t>National List - Resource Concern</t>
  </si>
  <si>
    <t>●</t>
  </si>
  <si>
    <t>√</t>
  </si>
  <si>
    <t>Percent Allocated by Resource Concern</t>
  </si>
  <si>
    <t>Allocated Percentage</t>
  </si>
  <si>
    <t>Total</t>
  </si>
  <si>
    <t>TOTAL</t>
  </si>
  <si>
    <t>Resource Concern</t>
  </si>
  <si>
    <t xml:space="preserve">Forest </t>
  </si>
  <si>
    <t>Farmstead/Other</t>
  </si>
  <si>
    <t>Percent Allocated by Land Use</t>
  </si>
  <si>
    <t>Questions</t>
  </si>
  <si>
    <t>National</t>
  </si>
  <si>
    <t>Initiatives</t>
  </si>
  <si>
    <t>ENERGY</t>
  </si>
  <si>
    <t>HOOP HOUSES</t>
  </si>
  <si>
    <t>SAGE GROUSE</t>
  </si>
  <si>
    <t>AIR QUALITY</t>
  </si>
  <si>
    <t>Initiaives</t>
  </si>
  <si>
    <t>State</t>
  </si>
  <si>
    <t>PSHIP (SALMON RECOVERY)</t>
  </si>
  <si>
    <t>WILDFIRE</t>
  </si>
  <si>
    <t>CERTAIN GEOGRAPHICAL AREAS</t>
  </si>
  <si>
    <t>SPECIFIC RESOURCE CONCERN</t>
  </si>
  <si>
    <t>WATERSHED PLANNING</t>
  </si>
  <si>
    <t>The USDA Natural Resources Conservation Service helps private landowners conserve our natural resources, and air resources are among those.  Our Air Quality resource concerns can be broadly classified into four air quality and atmospheric change issues: (1) Particulate Matter, (2) Ozone Precursors, (3) Odor, (4) Greenhouse Gases and Carbon Sequestration.</t>
  </si>
  <si>
    <t>The EQIP Organic Initiative signup is a nationwide special initiative to provide financial assistance to National Organic Program (NOP) certified organic producers as well as producers in the process of transitioning to organic production. Organic producers may also apply for assistance under the General EQIP program that is open to both organic and non-organic producers.</t>
  </si>
  <si>
    <t>Seasonal high tunnels are structures made of metal pipe and covered with plastic or other sheeting. Easy to build, maintain, and move, they provide an energy-efficient way to extend the growing season, reduce or avoid use of pesticides and reduce run off and leaching of nitrogen. Unlike greenhouses, they require no energy, relying on natural sunlight to modify the climate inside to create favorable conditions for growing vegetable and other specialty crops.</t>
  </si>
  <si>
    <t>USDA’s NRCS supports the voluntary actions of farmers, ranchers and forest landowners to improve water quality. Through the water quality focused efforts, eligible producers will invest in voluntary conservation practices to help provide cleaner water for their neighbors and communities. Using funds from the EQIP, NRCS will provide financial and technical assistance to producers for implementing conservation practices such as riparian buffers, conservation tillage, irrigation water management, soil moisture monitoring in selected watershed locations.</t>
  </si>
  <si>
    <t>Ranchers in parts of central and eastern Washington may be eligible to receive financial assistance to help protect sage grouse habitat and improve range conditions for their livestock. Through the NRCS’s Sage Grouse Initiative, ranchers have options available for existing grazed ranchlands and expired CRP lands. The initiative is limited to sage grouse habitat in central and eastern WA. Existing grazed ranchlands have cost-share available for cross-fencing, water developments, and conducting grazing management for a maximum of three years.</t>
  </si>
  <si>
    <t>NRCS is offering technical and financial assistance to landowners impacted by wildfires.  Funding has been set aside to assist with grazing deferment, weed control, critical area plantings, and in some instances livestock fencing.</t>
  </si>
  <si>
    <t>Through the Sentinel Landscapes partnership, NRCS works with farmers, ranchers and forest landowners to preserve agriculture and restore and protect wildlife habitat on land near military facilities. Growing pressure from land development, water-use constraints and endangered species on and near facilities are impeding the military’s ability to carry out testing and training. These areas are often productive and viable working lands that provide food for the nation and important ecosystem habitat.</t>
  </si>
  <si>
    <t>Eligible producers will receive assistance for installing conservation systems that may include practices such as waste storage facilities, field border, fencing, filter strips, riparian forest buffers, irrigation pipelines, heavy use protection and waste transfer. The collaboration among USDA, U.S. Department of Interior and Department of Defense began in 2013 and is helping farmers and ranchers make improvements to the land that help keep them in business, enhance wildlife habitat and support national defense.</t>
  </si>
  <si>
    <t>Wild Pacific Northwest salmon, an incredible natural resource important for tribes, jobs, and the economy are rapidly declining in numbers. This is due in part to impairment of water quality and habitat necessary to protect the variety of species. NRCS is partnering with other governmental agencies, tribes, and non-governmental organizations to protect and maintain salmon habitat. This partnership, called the Pacific Salmon Habitat Improvement Partnership (PSHIP). Partnerships will focus on habitat and water quality throughout the Puget Sound Basin, and in priority watersheds.</t>
  </si>
  <si>
    <t>Regional Conservation Partnership Program (RCPP) combines the authorities of four former conservation programs (AWEP, Chesapeake Bay Watershed, CCPI, and Great Lakes Basin) in accordance with EQIP, CSP and ACEP rules and in certain areas the Watershed Operations and Flood Prevention Program. Through RCPP NRCS helps producers install and maintain conservation activies in the selected project areas.</t>
  </si>
  <si>
    <t>OUTREACH</t>
  </si>
  <si>
    <t>Energy Initiative is a unique, multi-faceted “whole-farm” approach assisting landowner by identifying resource concerns that less to energy savings. Through this initiative, landowner can apply energy saving practices such as irrigation systems, pumping plant upgrades, and tillage management that reduces energy inputs and lowers operation costs.</t>
  </si>
  <si>
    <t>NATIONAL WATER QUALITY INITIATIVE - LANDSCAPE</t>
  </si>
  <si>
    <t>ORGANIC</t>
  </si>
  <si>
    <t>SENTINEL LAND</t>
  </si>
  <si>
    <t>SHELLFISH</t>
  </si>
  <si>
    <t>WATERSHED LEVEL PLANNING TO SUPPORT VSP OR SALMON RECOVERY PLANS</t>
  </si>
  <si>
    <t>OUTREACH TO ADDRESS A PARICULAR RESOURCE CONCERN</t>
  </si>
  <si>
    <t>CERTAIN INDUSTRY</t>
  </si>
  <si>
    <t>CERTAIN SPECIES OF CONCERN</t>
  </si>
  <si>
    <t>North Central</t>
  </si>
  <si>
    <t>Douglas County MSGCP - Foster Creek CD has been over ten years in the making of this plan which addresses 4 species of concern including Sage Grouse, Sharp-tail Grouse, Pygmy Rabbit &amp; Washington Ground Squirrel. In coordination with USFWS, FCCD will provide high level RMS conservation plans with specific habitat requirements to landowners interested. These plans will then go to USFWS for approval and the participating landowners will be granted Section 10 "take" permits accordingly. FCCD requires NRCS assistance in funding, training on Conservation Planning and outreach activities. All landowners in Douglas County are eligible to participate</t>
  </si>
  <si>
    <t>Okanogan CD has proposed a CIG for implementing cover crop trials in Okanogan, Douglas, Lincoln &amp; Grant Counties. They have garnered interest from 16 landowners and intend to do replicated cover crop trials  with moisture monitoring and alternate mixes in different seasons. Landowners have specifically asked for these trials and measurements to determine how viable cover crops are in the area and if they can work on their farms.</t>
  </si>
  <si>
    <t>Cascadia CD - Colockum Creek restoration. Installation of in-stream rock barbs, livestock exclusion fencing &amp; habitat restoration along 100' of Colockum creek, which supports steelhead. Cascadia CD is in need of additional cost-share assistance for this project</t>
  </si>
  <si>
    <t>To improve irrigation efficiency to return in-stream flows for fish habitat.</t>
  </si>
  <si>
    <t>Implement the Multi-species General  Conservation Plan to protect landowners from accidental take of sensitive and protected species, by completing RMS level plans which will result in issuance of Section 10 permits to participating landowners</t>
  </si>
  <si>
    <t>Optional, incentive-based approach to protecting critial areas while promoting agriculture. Chelan County has received funding to develop  a VSP work plan</t>
  </si>
  <si>
    <t>Implement a CIG program on cover crops for producers in north central Washington to identify cover crop species that are effective in our area, as well as how they affect moisture levels of cash crops</t>
  </si>
  <si>
    <t>Develop and implement erosion control and bank stability projects that create complexity, habitat, and stabilize highly erosive river banks</t>
  </si>
  <si>
    <t>Installation of rock barbs instream, planting of the re-sloped bank and livestock exclusion fence</t>
  </si>
  <si>
    <t>Resotre and protect several miles of Fiddle Creek from its source to confluence with the Columbia River at Coulee Dam</t>
  </si>
  <si>
    <t>This project will improve instream flow in the flow-impaired lower 4.5 miles of the Twisp River by adding 11 cfs.  This project will prevent fish injury and mortality associated with MVID’s Twisp River pushup dam, fish screen operations, and the stranding of redds and juveniles in the MVID West Canals intake canal and fish return channel.  It will provide a reliable water supply to foster continuing agriculture in the Methow Valley.</t>
  </si>
  <si>
    <t>work with Ditch Company to upgrade their system to an on-demand pressurized system, keeping more water instream in the Wenatchee River and reduing power costs</t>
  </si>
  <si>
    <t>Conduct fire risk and abatement assessments of private lands, focused primarily in the Wildland Urban Interface (WUI) of Okanogan County and provide landowners with plans and specification to reduce their risk to catastrophic fire while improve wildland health</t>
  </si>
  <si>
    <t>Develop and implement livestock management plans and conservation practices that protect water quality</t>
  </si>
  <si>
    <t>Work with landowners along specific streams with threatened and endangered anadromous fish species to install forested riparian buffers which increase complexity, bank stability, and shading and habitat for aquatic species.</t>
  </si>
  <si>
    <t>Riparian Restoration, Weed Control, Sediment Control, Streambank Stabilization</t>
  </si>
  <si>
    <t>riparian planting, weed removal, exclusion fencing (not sure if NRCS requires complete livestock exclusion from buffers, but Ecology does for any 319 / Centennial funded projects), stream bank stabilization (sloping, staking, reveg, other), wildfire (forests primarily)</t>
  </si>
  <si>
    <t xml:space="preserve"> riparian vegetation, exclusion fencing, stream bank stabilization, erosion, sediment control, nutrient runoff, technical assistance to small acreage landowners</t>
  </si>
  <si>
    <t>Evaluate and assist agricultural producers, primarily irrigators, with on-farm energy efficiency improvements</t>
  </si>
  <si>
    <t>Develop and implement erosion control projects on stream banks and near surface water lands to reduce sediment delivery to the stream</t>
  </si>
  <si>
    <t>Construction of a small stormwater retention/detention facility and repair of existing berm</t>
  </si>
  <si>
    <t>Come to a common understanding of mission, terminology, goals and purpose</t>
  </si>
  <si>
    <t>Complete wetland inventory project started by UW. Interpretation of data from remote-sensing mapping needed to build an aquatic resources map</t>
  </si>
  <si>
    <t>Increase in-stream flow by approximately 1.5 cfs by changing the point of diversion and upgrading the irrigation system</t>
  </si>
  <si>
    <t>Installation of boulder clusters in channel, LWD on channel margins, side channel improvements &amp; riparian restoration</t>
  </si>
  <si>
    <t xml:space="preserve">Water conservation and Soil moisture &amp; other resource concerns such as plant diversity,  legumes into rotation and others. Soil Conditioning and soil health with Cover  Crops, water management, nutrient management.                                                                                                                         Potential Partners =  Participating hay growers, cattlement, farmers market, fish &amp; wildlife, DOE, Sewer districts, organic producers, diaries, municipal districts.  grain producers. conservation districts, WDFW, Phesants Forever, NWTF, </t>
  </si>
  <si>
    <t>Northeast</t>
  </si>
  <si>
    <t>To assist producers with EPA/DOE violation issues. CAFO or Streamside grazing issues.                                       
Partners could include:  Conservation districts, WDFW, Cattlemens assoc.</t>
  </si>
  <si>
    <t>To address Forestry Health.  It would involve pre-commercial thinning, pruning and all over forest stand improvements.  Potential partners would be the Forest Service, Department of Natural Resources and Conservation Districts.</t>
  </si>
  <si>
    <t>If  a fire were to occur this initiative would be needed and so is considered a priority initiative for this NE LWG .</t>
  </si>
  <si>
    <t>Northwest</t>
  </si>
  <si>
    <t>CRP Takeout to Direct Seed cropand agronomic systems without plow-out or burn-out to qualify
 for FA programs.</t>
  </si>
  <si>
    <t>Palouse</t>
  </si>
  <si>
    <t>Bryony sp. treatment. Bryony alba is a vigorous perennial vine resembling Kudzu in its habit--forming dense mats which shade out all vegetation it grows upon. Major destructive potential to native vegetation, forest communities, and urban horticulture. Berries are toxic to humans. The dense mats shade out critical shrubby habitat in upland areas which are already endangered in the Palouse LWG non-forested lands.</t>
  </si>
  <si>
    <t>CREP- Build awareness and interest in newly-eligible areas of the south Palouse LWG area.</t>
  </si>
  <si>
    <t>Ensure accurate information about cover crop research locally is distributed.</t>
  </si>
  <si>
    <t>Increase program participation through a process that determines customer needs, adapts the program where possible, and conducts outreach to underserved groups.</t>
  </si>
  <si>
    <t>Puget Sound</t>
  </si>
  <si>
    <t>Develop programs and tools to address both existing and emerging ESA issues that protects and improves habitat on working lands.</t>
  </si>
  <si>
    <t>Fully develop the Sentinel Lands program in to a functionally funded program.</t>
  </si>
  <si>
    <t>Conduct outreach to our crop farmers and increase program participation.</t>
  </si>
  <si>
    <t>Increase the implementation of practices that aide the the recovery of the species and improve essential fish habitat as well as use our easement programs to target the preservation of agricultural land where habitat is threatened.</t>
  </si>
  <si>
    <t>Increase the implementation of practices that improve habitat for listed praire species as well as protect important habitat using conservation easements on agricultural land.</t>
  </si>
  <si>
    <t>Increase implementation of practices that address applicable resource concerns identified in the aquaculture industry.</t>
  </si>
  <si>
    <t>Yes, interested in shellfish - Northwest</t>
  </si>
  <si>
    <t>Wildland Urban Interface - already collaborating with partners on this.  Community Wildfire Protections Plans. Firewise, DNR. Need to have this option when unpredicted wildfires burn on natural range land. Estimated treatment areas will greatly depend on the size of the fire, so this is a very "ballpark" number.</t>
  </si>
  <si>
    <t>South Central</t>
  </si>
  <si>
    <t>Yakima Basin - need to bring funds here to address water quality and habitat concerns. In concert with Yakima Basin Integrated Plan concepts.  Wildlife acres will differ from crop acres. Wildlife could be 1-10 acres. Crop would be more like 40 acres. Treatment acres estimated for crop only. Success of a wildlife program would be dependent on partnership collaboration, in particular YN and local CDs. Unsure of how to quantify units - would it be one along a reach of a stream, or many???</t>
  </si>
  <si>
    <t>Yakima Basin - need to bring funds here to address water quality and habitat concerns. In concert with Yakima Basin Integrated Plan concepts.  Success of a wildlife program would be dependent on partnership collaboration, in particular YN and local CDs. Unsure of how to quantify units - would it be one along a reach of a stream, or many???</t>
  </si>
  <si>
    <t>Methow Basin Flow Enhacement project initiated through AWEP &amp; CCPI. NRCS has committed an additional $326,000 to the last year and has a backlog of applications. Contracts awarded for critical stream/river reaches for impelmenting water saving practices which will return water in-stream for anadramous fish.</t>
  </si>
  <si>
    <t>Provide funding source for CDs to work with those counties of the LWG that have "opted in" to complete and implement Washington state's Voluntary Stewardship Program VSP.</t>
  </si>
  <si>
    <t>Lower Yakima Basin Ground water - GW testing and monitoring, IWM, pond monitoring (include Yakima and Benton Counties)</t>
  </si>
  <si>
    <t>Rangeland condition in Yakama Nation - horses causing habitat degredation. Practices to reduce horse numbers, improve habitat.</t>
  </si>
  <si>
    <t>Any of the 7 elements of the Yakima Basin Integrated Plan.</t>
  </si>
  <si>
    <t>Snake River</t>
  </si>
  <si>
    <t>Multiple</t>
  </si>
  <si>
    <t>To improve salmonid habitat targeting WRIA 32 &amp; 35</t>
  </si>
  <si>
    <t>Walla Walla Basin (Walla Wall), Ten Mile and Asotin Creek (Asotin County).</t>
  </si>
  <si>
    <t>Soil Health improvement through residue management, crop rotation and crop diversity.  Benefits soil erosion and air quality resource concerns.  Monitoring and education through this project is recommended by the West Palouse Team Local Work Group.</t>
  </si>
  <si>
    <t>West Palouse</t>
  </si>
  <si>
    <t>Perennial ground cover in the West Palouse Team area.  This Local Work Group prioroity would explore all options to treat cropland (Wheat Industry) soil erosion by water and wind.  Treatment of critical areas through grass buffers strips, filter strips and field borders will also benefit wildlife.  Perennial wheat variety research, trails and test plots.  For use in transportation corridors to prevent reduced visibility during wind events.  Also to provide crop production on critical area, treatment without retiring land from production.  Encouraging alternative uses of expiring Conservatin Reserve Program (CRP0 grass so the cover remains for livestock production.</t>
  </si>
  <si>
    <t>State Initiatives</t>
  </si>
  <si>
    <t>SRA</t>
  </si>
  <si>
    <t>State Resource Assessment - Resource Concern List</t>
  </si>
  <si>
    <t>NC</t>
  </si>
  <si>
    <t>NE</t>
  </si>
  <si>
    <t>WP</t>
  </si>
  <si>
    <t>SR</t>
  </si>
  <si>
    <t>SC</t>
  </si>
  <si>
    <t>Pa</t>
  </si>
  <si>
    <t>NW</t>
  </si>
  <si>
    <t>PS</t>
  </si>
  <si>
    <t>O</t>
  </si>
  <si>
    <t>P</t>
  </si>
  <si>
    <t>National Initiatives</t>
  </si>
  <si>
    <t>To improve sage grouse habitat while maintaining ranches as working lands.</t>
  </si>
  <si>
    <t>To improve air quality and greenhouse gas emissions by converting conventional tillage operations to reduced tillage.</t>
  </si>
  <si>
    <t>Reduction of energy inputs and operation costs, while maintaining a viable and profitable farming operation</t>
  </si>
  <si>
    <t>To assist Organic proudcers as well as those transitioning to organic, in improving their production</t>
  </si>
  <si>
    <t>Yes interested in initiative.  - Palouse</t>
  </si>
  <si>
    <t>Lengthen the growing season and improve plant condition and quality goals on cropland using High Tunnels and associated practices.</t>
  </si>
  <si>
    <t>Increase the installation of energy saving practices identified in a Headquarters and/or Landscape Conservation Activity Plan (CAP).</t>
  </si>
  <si>
    <t>Increase implementation of practices that improve soil, water, plant, animal, and other resources on organic operations.</t>
  </si>
  <si>
    <t>Increase installation of practices that reduce particulate matter emissions in the Puget Sound Team effected counties.</t>
  </si>
  <si>
    <t>Reduce air quality resource concern, in particular PM10 to meet air quality compliance requirements (add all eligible practices)</t>
  </si>
  <si>
    <t>Increase energy efficiency as it relates to agricultural operations. Typical unit operations will vary dramatically. Whole farm vs. field by field will make a big difference.</t>
  </si>
  <si>
    <t>Conserve, protect and enhance sage grouse habitat. Need to somehow provide options that are more desirable for private land owners. Private land owners do not have enough land to defer grazing for the benefit of SG. Need to provide a reciprical grazing option (they want to have access to public land to utilize for grazing when private land is being deferred for SG. Only other option would be to reduce herd size, which is not profitable for them to improve SG habitat.</t>
  </si>
  <si>
    <t>To plan and apply energy saving practices on landscape and headquarters.</t>
  </si>
  <si>
    <t>To control wind erosion tageting WRIA 33 &amp; 36</t>
  </si>
  <si>
    <t>To improve ground water quality in WRIA 33 &amp; 36</t>
  </si>
  <si>
    <t>Protection of sage grouse habitat in Adams and lincoln counties.  Improved range conditions for livestock production.</t>
  </si>
  <si>
    <t>Soil Health improvement through residue mangement, crop rotation and crop diversity.  Benefits soil erosion and air quality concerns.  Monitoring and education through this Priority Concern recommended by the West Palouse Team Local Work Group.</t>
  </si>
  <si>
    <t>BB</t>
  </si>
  <si>
    <t>SW</t>
  </si>
  <si>
    <t>0 - 10%</t>
  </si>
  <si>
    <t>Yes interested in initiative. - Northeast - Northwest - Palouse - Southwest</t>
  </si>
  <si>
    <t>Yes interested in initiative. - Northeast - Northwest - Southwest</t>
  </si>
  <si>
    <t>Yes, interested in PSHIP - Northwest - Snake River - Southwest</t>
  </si>
  <si>
    <t xml:space="preserve">SW WA, which includes Willapa Bay will participate in the Shellfish Initiative. It will use the state provided list of payment schedules and ranking tools (note that the description text does not refer to the Shellfish intiative). </t>
  </si>
  <si>
    <t>Southwest</t>
  </si>
  <si>
    <t>Yes, interested in RCPP - Northwest - Palouse - Snake River - West Palouse - Southwest</t>
  </si>
  <si>
    <t>Yes interested in initiative.  - Northwest - Palouse - Southwest - Big Bend</t>
  </si>
  <si>
    <t>Enhance Sage grouse habitat in parts of Grant and Kittitas Counties</t>
  </si>
  <si>
    <t>Big Bend</t>
  </si>
  <si>
    <t>Provide technical assistance and program funds to organic farmers. Use current eligible practices list PLUS seasonal high tunnel.</t>
  </si>
  <si>
    <t>Yes interested in initiative. - Northeast - Northwest - Palouse - Southwest - Big Bend</t>
  </si>
  <si>
    <t xml:space="preserve">Start Soil Health initiative on the Big Bend Team to address soil erosion issues related to sheet, wind and rill erosion. </t>
  </si>
  <si>
    <t>Implement recommendations set forth in the  Yakima Integrated Plan, specifically those related to Fish Habitat Enhancement and Enhanced Water Conservation. Kittitas County,  upper Yakima watershed including the mainstem Yakima River and tributaries: Cle Elum River, Teanaway River, Swauk Creek, Taneum Creek, Manastash Creek, Wilson/Naneum Creeks and other smaller tributaries.
Partners: WDOE, WDFW, WSCC, WDOT, WDNR, WSU,  Yakama Nation, USF&amp;W, USFS,BOR,NOAA-NMFS, TU, WWT, NRCS,etc.</t>
  </si>
  <si>
    <t xml:space="preserve">Eaton ranch, work with ranch owners, KCCD, DoD and others to secure land as it relates to sage grouse habitat. </t>
  </si>
  <si>
    <t xml:space="preserve">Kittitas County Firewise Program, partner support. NRCS funding to help implement recommendations set forth in the producer's Plans.                                                                                                                                  Scope: over 200 ac of private forest lands.
Partners:WDNR, Kittitas County Fire Marshal’s office, and Kittitas County Fire District No. 7., NRCS </t>
  </si>
  <si>
    <t>RC</t>
  </si>
  <si>
    <t>Priority</t>
  </si>
  <si>
    <t>LU</t>
  </si>
  <si>
    <t>Holddown</t>
  </si>
  <si>
    <t>LWG</t>
  </si>
  <si>
    <t>Irrigation System, Sprinkler (442)</t>
  </si>
  <si>
    <t>Irrigation Pipeline (430)</t>
  </si>
  <si>
    <t>Pumping Plant (533)</t>
  </si>
  <si>
    <t>Structure for Water Control (587)</t>
  </si>
  <si>
    <t>Cover Crop (340)</t>
  </si>
  <si>
    <t>Res. &amp; Tillage Mgt, Mulch-till (345)</t>
  </si>
  <si>
    <t>Residue and Tillage Management - No-Till/ Strip Till/ Direct Seed (329)</t>
  </si>
  <si>
    <t>Irrigation Water Management (449)</t>
  </si>
  <si>
    <t>Irrigation System, Surface and Subsurface (443)</t>
  </si>
  <si>
    <t>Prescribed Grazing (528)</t>
  </si>
  <si>
    <t>Fence (382)</t>
  </si>
  <si>
    <t>Watering Facility (614)</t>
  </si>
  <si>
    <t>Pipeline (516)</t>
  </si>
  <si>
    <t>Heavy Use Area Protection (561)</t>
  </si>
  <si>
    <t>Stream Crossing (578)</t>
  </si>
  <si>
    <t>Nutrient Management (590)</t>
  </si>
  <si>
    <t>Integrated Pest Management (595)</t>
  </si>
  <si>
    <t>Forest</t>
  </si>
  <si>
    <t>Forest Stand Improvement (666)</t>
  </si>
  <si>
    <t>Tree Pruning (660)</t>
  </si>
  <si>
    <t>Tree &amp; Shrub Establishment (612)</t>
  </si>
  <si>
    <t>Tree &amp; Shrub Site Preparation (490)</t>
  </si>
  <si>
    <t>Fuel Break (383)</t>
  </si>
  <si>
    <t>Woody Residue Treatment (384)</t>
  </si>
  <si>
    <t>Fish and Wildlife Structure (734)</t>
  </si>
  <si>
    <t>Range Planting (550)</t>
  </si>
  <si>
    <t>Spring Development (574)</t>
  </si>
  <si>
    <t>Water Well (642)</t>
  </si>
  <si>
    <t>Brush Management (314)</t>
  </si>
  <si>
    <t>Agrichemical Handling Facility (309)</t>
  </si>
  <si>
    <t>Irrigation System, Microirrigation (441)</t>
  </si>
  <si>
    <t>Conservation Cover (327)</t>
  </si>
  <si>
    <t>Conservation Crop Rotation (328)</t>
  </si>
  <si>
    <t>Other</t>
  </si>
  <si>
    <t>Pond Sealing or Lining, Flexible Membrane (521A)</t>
  </si>
  <si>
    <t>Pond Sealing or Lining, Bentonite Sealant (521C)</t>
  </si>
  <si>
    <t>Pond (378)</t>
  </si>
  <si>
    <t>Waste Transfer (634)</t>
  </si>
  <si>
    <t>Waste Storage Facility (313)</t>
  </si>
  <si>
    <t>Composting Facility (317)</t>
  </si>
  <si>
    <t>Mulching (484)</t>
  </si>
  <si>
    <t>Restoration and Management of Rare and Declining Habitats (643)</t>
  </si>
  <si>
    <t>Access Control (472)</t>
  </si>
  <si>
    <t>Diversion (362)</t>
  </si>
  <si>
    <t>Critical Area Planting (342)</t>
  </si>
  <si>
    <t>Drainage Water Management (554)</t>
  </si>
  <si>
    <t>Field Border (386)</t>
  </si>
  <si>
    <t>Filter Strip (393)</t>
  </si>
  <si>
    <t>Riparian Forest Buffer (391)</t>
  </si>
  <si>
    <t>Stormwater Runoff Control (570)</t>
  </si>
  <si>
    <t>Vegetated Treatment Area (635)</t>
  </si>
  <si>
    <t>Water Well Decommissioning (351)</t>
  </si>
  <si>
    <t>Hedgerow Planting (422)</t>
  </si>
  <si>
    <t>Herbaceous Weed Control (315)</t>
  </si>
  <si>
    <t>Animal Mortality Facility (316)</t>
  </si>
  <si>
    <t>Feed Management (592)</t>
  </si>
  <si>
    <t>Pond Sealing or Lining, Compacted Clay Treatment (521D)</t>
  </si>
  <si>
    <t>Pond Sealing or Lining, Soil Dispersant (521B)</t>
  </si>
  <si>
    <t>Roof Runoff Structure (558)</t>
  </si>
  <si>
    <t>Roofs and Covers (367)</t>
  </si>
  <si>
    <t>Solid/Liquid Waste Separation Facility (632)</t>
  </si>
  <si>
    <t>Waste Facility Closure (360)</t>
  </si>
  <si>
    <t>Waste Recycling (633)</t>
  </si>
  <si>
    <t>Underground Outlet (620)</t>
  </si>
  <si>
    <t>Animal Trail or Walkway (575)</t>
  </si>
  <si>
    <t>Riparian Herbaceous Cover (390)</t>
  </si>
  <si>
    <t>Aquatic Organism Passage (396)</t>
  </si>
  <si>
    <t>Channel Bed Stabilization (584)</t>
  </si>
  <si>
    <t>Dike (356)</t>
  </si>
  <si>
    <t>Early Successional Habitat Development and Management (647)</t>
  </si>
  <si>
    <t>Grade Stabilization Structure (410)</t>
  </si>
  <si>
    <t>Grassed Waterway (412)</t>
  </si>
  <si>
    <t>Obstruction Removal (500)</t>
  </si>
  <si>
    <t>Open Channel (582)</t>
  </si>
  <si>
    <t/>
  </si>
  <si>
    <t>Shallow Water Development and Management (646)</t>
  </si>
  <si>
    <t>Stream Habitat Improvement (395)</t>
  </si>
  <si>
    <t>Streambank and Shoreline Protection (580)</t>
  </si>
  <si>
    <t>Upland Wildlife Habitat Management (645)</t>
  </si>
  <si>
    <t>Wetland Enhancement (659)</t>
  </si>
  <si>
    <t>Wetland Restoration (657)</t>
  </si>
  <si>
    <t>Wetland Wildlife Management (644)</t>
  </si>
  <si>
    <t>Windbreak/Shelterbelt Est. (380)</t>
  </si>
  <si>
    <t>Windbreak/Shelterbelt Renovation (650)</t>
  </si>
  <si>
    <t>Firebreak (394)</t>
  </si>
  <si>
    <t>Multi-Story Cropping (379)</t>
  </si>
  <si>
    <t>Silvopasture (381)</t>
  </si>
  <si>
    <t>Forage and Biomass Planting (512)</t>
  </si>
  <si>
    <t>Forage Harvest Management (511)</t>
  </si>
  <si>
    <t>Grazing Land Mechanical Treatment (548)</t>
  </si>
  <si>
    <t>Alley Cropping (311)</t>
  </si>
  <si>
    <t>Drainage Ditch Cover (775)</t>
  </si>
  <si>
    <t>Constructed Wetland (656)</t>
  </si>
  <si>
    <t>Road / Trail / Landing Closure and Treatment (654)</t>
  </si>
  <si>
    <t>Wetland Creation  (658)</t>
  </si>
  <si>
    <t>Access Road (560)</t>
  </si>
  <si>
    <t>Forest Trails and Landings (655)</t>
  </si>
  <si>
    <t>Sediment Basin (350)</t>
  </si>
  <si>
    <t>Fishpond Management (399)</t>
  </si>
  <si>
    <t>Spring Development  (547)</t>
  </si>
  <si>
    <t>Clearing and Snagging (326)</t>
  </si>
  <si>
    <t>Land Clearing (460)</t>
  </si>
  <si>
    <t>Deep Tillage (324)</t>
  </si>
  <si>
    <t>Channel Bank Vegetation  (322)</t>
  </si>
  <si>
    <t>Dam  (402)</t>
  </si>
  <si>
    <t>Dam, Diversion  (348)</t>
  </si>
  <si>
    <t>Dust Control on Unpaved Roads and Surfaces  (373)</t>
  </si>
  <si>
    <t>Recreation Trail and Walkway  (568)</t>
  </si>
  <si>
    <t>Subsurface Drain (606)</t>
  </si>
  <si>
    <t>Vegetative Barriers (601)</t>
  </si>
  <si>
    <t>Water &amp; Sediment Control Basin (638)</t>
  </si>
  <si>
    <t>Comprehensive Nutrient Management Plan CAP (102)</t>
  </si>
  <si>
    <t>Drainage Water Management Plan (130)</t>
  </si>
  <si>
    <t>Nutrient Management CAP (104)</t>
  </si>
  <si>
    <t>Seasonal High Tunnel for Crops (798)</t>
  </si>
  <si>
    <t>Residue Management, Seasonal (344)</t>
  </si>
  <si>
    <t>Aquaculture Pond (397)</t>
  </si>
  <si>
    <t>Fish-Wildlife CAP (142)</t>
  </si>
  <si>
    <t>Pollinator CAP (146)</t>
  </si>
  <si>
    <t>Forest Management Plan (106)</t>
  </si>
  <si>
    <t>Anionic Polyacrylamide (PAM) Application (450)</t>
  </si>
  <si>
    <t>Irrigation Canal or Lateral (320)</t>
  </si>
  <si>
    <t>Irrigation Ditch Lining (428)</t>
  </si>
  <si>
    <t>Irrigation Field Ditch (388)</t>
  </si>
  <si>
    <t>Irrigation Land Leveling (464)</t>
  </si>
  <si>
    <t>Irrigation Water Management CAP (118)</t>
  </si>
  <si>
    <t>Water Harvesting Catchment (636)</t>
  </si>
  <si>
    <t>Grazing Management CAP (110)</t>
  </si>
  <si>
    <t>IPM CAP (114)</t>
  </si>
  <si>
    <t>Name</t>
  </si>
  <si>
    <t>Average</t>
  </si>
  <si>
    <t>Allocated Percentages by Land Use</t>
  </si>
  <si>
    <t>Typical Units</t>
  </si>
  <si>
    <t>No. Contracts</t>
  </si>
  <si>
    <t>E</t>
  </si>
  <si>
    <t>RCName</t>
  </si>
  <si>
    <t>Count</t>
  </si>
  <si>
    <t>Percent</t>
  </si>
  <si>
    <t>Typical Unit Operations</t>
  </si>
  <si>
    <t>Treatment Acres</t>
  </si>
  <si>
    <t>No. Contracts\ Operations</t>
  </si>
  <si>
    <t>Estimated - Treatment Acres by LWG</t>
  </si>
  <si>
    <t>A</t>
  </si>
  <si>
    <t>B</t>
  </si>
  <si>
    <t>Energy</t>
  </si>
  <si>
    <t>Sage Grouse</t>
  </si>
  <si>
    <t>PSHIP (Salmon Recovery)</t>
  </si>
  <si>
    <t>Organic</t>
  </si>
  <si>
    <t>Sentinel Lands (with DOD Lands)</t>
  </si>
  <si>
    <t>Hoop houses</t>
  </si>
  <si>
    <t>Air Quality</t>
  </si>
  <si>
    <t>Wildfire</t>
  </si>
  <si>
    <t>National Water Quality Initiative - Landscape</t>
  </si>
  <si>
    <t>Shellfish</t>
  </si>
  <si>
    <t>National Initiative - Treatment Acres by LWG</t>
  </si>
  <si>
    <t>Initiative</t>
  </si>
  <si>
    <t>State Initiative - Treatment Acres by LWG</t>
  </si>
  <si>
    <t>NWQI</t>
  </si>
  <si>
    <t>Big Bend_Air Quality</t>
  </si>
  <si>
    <t>National Initiative</t>
  </si>
  <si>
    <t>Sentinel Lands</t>
  </si>
  <si>
    <t>PSHIP</t>
  </si>
  <si>
    <t>State Initiative</t>
  </si>
  <si>
    <t>FY 17 Considerations</t>
  </si>
  <si>
    <t>Year</t>
  </si>
  <si>
    <t>Alloocated</t>
  </si>
  <si>
    <t>Av. Acres</t>
  </si>
  <si>
    <t>TA</t>
  </si>
  <si>
    <t>Farmstead</t>
  </si>
  <si>
    <t>PA</t>
  </si>
  <si>
    <t>Equipment and facilities</t>
  </si>
  <si>
    <t>BB_1</t>
  </si>
  <si>
    <t>BB_10</t>
  </si>
  <si>
    <t>BB_12</t>
  </si>
  <si>
    <t>BB_16</t>
  </si>
  <si>
    <t>BB_26</t>
  </si>
  <si>
    <t>BB_18</t>
  </si>
  <si>
    <t>BB_13</t>
  </si>
  <si>
    <t>BB_22</t>
  </si>
  <si>
    <t>NC_1</t>
  </si>
  <si>
    <t>NC_10</t>
  </si>
  <si>
    <t>NC_22</t>
  </si>
  <si>
    <t>NC_21</t>
  </si>
  <si>
    <t>NE_10</t>
  </si>
  <si>
    <t>NE_16</t>
  </si>
  <si>
    <t>NE_18</t>
  </si>
  <si>
    <t>NW_16</t>
  </si>
  <si>
    <t>NW_13</t>
  </si>
  <si>
    <t>NW_22</t>
  </si>
  <si>
    <t>NW_20</t>
  </si>
  <si>
    <t>WP_1</t>
  </si>
  <si>
    <t>WP_26</t>
  </si>
  <si>
    <t>WP_10</t>
  </si>
  <si>
    <t>WP_21</t>
  </si>
  <si>
    <t>WP_22</t>
  </si>
  <si>
    <t>WP_20</t>
  </si>
  <si>
    <t>WP_25</t>
  </si>
  <si>
    <t>PS_22</t>
  </si>
  <si>
    <t>PS_10</t>
  </si>
  <si>
    <t>PS_18</t>
  </si>
  <si>
    <t>PS_11</t>
  </si>
  <si>
    <t>SC_1</t>
  </si>
  <si>
    <t>SC_10</t>
  </si>
  <si>
    <t>SC_11</t>
  </si>
  <si>
    <t>SC_22</t>
  </si>
  <si>
    <t>SC_18</t>
  </si>
  <si>
    <t>SR_10</t>
  </si>
  <si>
    <t>SR_1</t>
  </si>
  <si>
    <t>SR_18</t>
  </si>
  <si>
    <t>SR_13</t>
  </si>
  <si>
    <t>SW_16</t>
  </si>
  <si>
    <t>SW_22</t>
  </si>
  <si>
    <t>SW_10</t>
  </si>
  <si>
    <t>SW_6</t>
  </si>
  <si>
    <t>SW_18</t>
  </si>
  <si>
    <t>SW_26</t>
  </si>
  <si>
    <t>SW_28</t>
  </si>
  <si>
    <t>PA_1</t>
  </si>
  <si>
    <t>PA_27</t>
  </si>
  <si>
    <t>PA_18</t>
  </si>
  <si>
    <t>PA_21</t>
  </si>
  <si>
    <t>PA_16</t>
  </si>
  <si>
    <t>PA_11</t>
  </si>
  <si>
    <t>0 - 15%</t>
  </si>
  <si>
    <t>BB_Crop</t>
  </si>
  <si>
    <t>BB_Forest</t>
  </si>
  <si>
    <t>BB_Farmstead</t>
  </si>
  <si>
    <t>BB_Pasture</t>
  </si>
  <si>
    <t>BB_Range</t>
  </si>
  <si>
    <t xml:space="preserve">prevent air quality degradation from pm10 contributions such as that caused from blowing soil. Priority given to fields directly adjacent to major road ways. ----GHG contributions are a concern, but AFO/CAFOs and Dairies will not participate. </t>
  </si>
  <si>
    <t xml:space="preserve">fund unfunded requests using completed energy audits. </t>
  </si>
  <si>
    <t>Joint Chief's Landscape Restoration Initiative</t>
  </si>
  <si>
    <t>fund urban interface area projects and reduce wildfire hazards through education, outreach and program implementation with private forest land owners. Using partners such and TNC, USFS, NRCS, DNR and local government and conservation districts.</t>
  </si>
  <si>
    <t>Continue to fund sensitive habitat improvement and protection through grazing contracts in N.Grant counties and potentially Kittitas counties (Eaton's ranch near Yakima Firing range)</t>
  </si>
  <si>
    <t>To upgrade irrigation efficiencies and pumping plants through VFD's on irrigated agriculture, solar pumps on rangeland, and no-till and/or high level mulch till on dryland agriculture</t>
  </si>
  <si>
    <t>To improve sage grouse habitat and increase ranch viability by improving residual cover on rangeland for both sage grouse and livestock forage.</t>
  </si>
  <si>
    <t>To improve organic operators resiliency and treat resource concerns</t>
  </si>
  <si>
    <t>Seasonal High Tunnel</t>
  </si>
  <si>
    <t>To extend the growing season</t>
  </si>
  <si>
    <t>To improve air quality by keeping soil on the field and highly productive.</t>
  </si>
  <si>
    <t>To create more resilient landscapes by restoring forest health on a watershed scale</t>
  </si>
  <si>
    <t>To enable producers to grow crop that they would not be able to do without the High Tunnel protection</t>
  </si>
  <si>
    <t xml:space="preserve">To work on stream bank restoration  and addition funds for confined feeding areas. </t>
  </si>
  <si>
    <t xml:space="preserve">The high tunnel program has been one of the most successful initiatives in the Puget Sound. Seasonal high tunnels are structures made of metal pipe and covered with plastic or other sheeting. Easy to build, maintain, and move, they provide an energy-efficient way to extend the growing season, reduce or avoid use of pesticides and reduce run-off and leaching of nitrogen. Unlike greenhouses, they require no energy, relying on natural sunlight to modify the climate inside to create favorable conditions for growing vegetable and other specialty crops. In addition, their establishment in the Puget Sound Team provides for additional income and food security for the region. The Puget Sound Team routinely receives more applications than it can fund. The typical farm size is approximately 5 acres and the Puget Sound Team could probably fund 20 of these a year, given adequate funding. The Puget Sound Team recommends no change in the FY15 ranking questions or hold down of $6,000 per high tunnel. </t>
  </si>
  <si>
    <t>The Energy Initiative is a unique, multi-faceted “whole-farm” approach assisting landowners by identifying energy resource concerns that can translate to energy savings. Through this initiative, the landowner or operator can apply energy savings practices such as irrigation systems and pumping plants that reduces energy inputs and lowers operation costs. This initiative is especially important to the remaining dairies in the Puget Sound Team. Many of them would benefit from energy audits and installing practices to address their energy needs. The Puget Sound Team also receives more applications than it can fund annually for installed practices identified in an energy audit. Practices like lighting, variable frequency drives, compressors, and milk coolers are popular. The typical farm size is approximately 150 acres and the Puget Sound Team could probably fund 8 of these a year, given adequate funding.</t>
  </si>
  <si>
    <t>Water quality is the Local Working Group’s top priority for FY2017. Water quality issues are also found on livestock farms where animals are adjacent to waterbodies and waterways. The typical farms size for this scenario is 100 acres and the Puget Sound Team could probably fund 5 of these a year, given adequate funding.</t>
  </si>
  <si>
    <t xml:space="preserve">The EQIP Organic Initiative is a nationwide special initiative to provide financial assistance to National organic Program (NOP) certified organic producers as well as producers in the process of transitioning to organic production. Organic producers may also apply for assistance under the Locally Led—Local Working Group EQIP program that is open to both organic and non-organic producers. </t>
  </si>
  <si>
    <t>Reduce air quality resource concern, in particular PM10 or green house gases to meet air quality compliance requirements (add all eligible practices)</t>
  </si>
  <si>
    <t>Protect working lands with sage grouse habitat</t>
  </si>
  <si>
    <t>To reduce electricity demond on irrigated farms</t>
  </si>
  <si>
    <t>Each year SW Washington funds 50% or fewer applications for seasonal high tunnels. Expanding this to reach a wider clientele opens up NRCS services to a new group of customers, many of whom are very interested in doing soil and habitat conservation projects on their small, sustainable farms. Seasonal high tunnels are structures made of metal pipe and covered with plastic or other sheeting. Easy to build, maintain,k and move, they provide an energy-efficient way to extend the growing season, reduce or avoid use of pesticides and reduce run off and leaching of nitrogen. Unlike greenhouses, they require no energy, relying on natural sunlight to modify the climate inside to create favorable conditions for growing vegetable and other specialty crops.</t>
  </si>
  <si>
    <t>To help address the needs identified by the Energy Audits clients in SW WA have completed. (670) Lighting System Improvement needs to be available in the drop down menue of practices. Energy Initiative is a unique, multi-faceted "whole-farm" approach to assisting landowners by identifying resource concerns that lead to energy savings. Through this initiative, landowners can apply energy savings practices such as irrigation systems, pumping plan upgrades, and tillage management that reduces energy inputs and lowers operation costs.</t>
  </si>
  <si>
    <t>Landscape treatment to conserve energy used in dryland on-farm operations in accordance with specialist recommendations in a written energy audit.</t>
  </si>
  <si>
    <t>Landscape treatment to conserve energy used in irrigation system in accordance with specialist recommendations in a written energy audit.</t>
  </si>
  <si>
    <t>Install Seasonal High Tunnel to extend growing season for locally-produced food commodities.</t>
  </si>
  <si>
    <t xml:space="preserve">To fund unfunded requests using completed energy audits. </t>
  </si>
  <si>
    <t>JOINT CHEIFS LAND RESTORATION</t>
  </si>
  <si>
    <t>Wildfire - Rangeland Rest &amp; Deferred Grazing, Rangeland Health structureal practices, Forestry Health after burn, Tribal Range &amp; Forest Health</t>
  </si>
  <si>
    <t>revegetate areas severly impacted by wildfire, also implemment rest and deferrment of grazing. Pay for mulching to prevent blowing soil impacting state highways.  Because varying land uses, hard to come up with acres (range approx. 1200/operation, forestry approx.20ac/operation)</t>
  </si>
  <si>
    <t>See proposal submitted by KCCD. Will tie into existing RCPP with Yakama Tribe</t>
  </si>
  <si>
    <t>Work with Eaton Ranch to see if interested for work with Sage Grouse populations bordering Yakima Firing Range.</t>
  </si>
  <si>
    <t>See attached "local projects"</t>
  </si>
  <si>
    <t>to improve water quality and quantity for salmon species, partnerships with local CD's, Trout Unlimited, Colville Confederated Tribes, and others</t>
  </si>
  <si>
    <t>To secure and preserve ranch lands to promote sage grouse habitat through mitigation funds so military can improve training opportunities</t>
  </si>
  <si>
    <t>To improve the land's long-term resiliency and allow producers to stay in business while infrastructure is restored and grazing lands recover</t>
  </si>
  <si>
    <t>to defer grazing and replace fences and livestock water to bring back range land health</t>
  </si>
  <si>
    <t>Olympia Oyster Restoration Initiative</t>
  </si>
  <si>
    <t xml:space="preserve">Native oyster restoration may be of interest to a few shellfish producers, but mostly Tribes. As this would be a new program, the Puget Sound Team is not yet aware of how much interest this would garnder. </t>
  </si>
  <si>
    <t>Improve salmon habitat by removing instream blockages.</t>
  </si>
  <si>
    <t>The Sentinel Lands Partnership was initiated by the United States Department of Agriculture, Department of Defense, and Department of Interior in cooperation with local and state partners to reduce impacts to military readiness and training caused by the designation of a wildlife species for Federal protection. This is accomplished by each of the Federal partners playing a role in habitat enhancement and protection both on and off of military installations. The NRCS role would be to provide technical and financial assistance to improve the quality of habitat on working agricultural lands as well as providing easement opportunities to preserve working agricultural lands containing habitat that is critical to the species. The Department of Defense, using existing programs is to enhance habitat on military installations as well as provide funding for off-base acquisitions of Critical Habitat for listed species. The Department of Interior is to provide “regulatory certainty” for farmers and ranchers who install and maintain conservation practices, and/or enroll in a permanent conservation easement that benefits a targeted species. The key to the success of the program is the regulatory certainty. Without this component the program will not be very successful as the incentives to enrollment and providing habitat are low. Average farm size is 20-40 acres. At this time, no recommended practices until Interior proposes their regulatory certainty package.</t>
  </si>
  <si>
    <t>FOR ACEP.</t>
  </si>
  <si>
    <t>Partner with the Yakima Training Center on any projects with surrounding landowners to preserve ag or rangelands in the area and improve wildlife habitat.</t>
  </si>
  <si>
    <t>To improve Fish and Wildlife Habitat and improve water quality Also Enhance Fish Passage.</t>
  </si>
  <si>
    <t>Spokane Watershed RCPP- The Partnership was requested to submit a Full Proposal for 2016</t>
  </si>
  <si>
    <t>OLYMPIA OYSTER RESTORATION</t>
  </si>
  <si>
    <t>Irrigation efficiency.  More emphasis need to address costly infrastructure for irrigators in cropland and pasture land.  Unmet demand……………….for pivots……………(6 existing pivots in Stevens County - demand for 20X that much? - conversion from hand and wheels lines. At least 12 in Ferry County).  What level of demand would staff be able to process?  We are meeting again on this subject in March to review the data</t>
  </si>
  <si>
    <t>Dairy.  What is need for uprading dairy lagoons and waste management system in Stevens County?  7 existing with up to 3 potential additional dairies.</t>
  </si>
  <si>
    <t>Fuels reduction/forest health.  Continue to pursue Joint Chiefs Initiative funding and other funding mechanisms to address need for fuels reduction and forest health concerns.</t>
  </si>
  <si>
    <t>GW testing and monitoring, IWM, pond monitoring</t>
  </si>
  <si>
    <t>Rangeland condition in Yakama Nation and adjacent lands - horses causing habitat degredation. Practices to reduce horse numbers, improve habitat.</t>
  </si>
  <si>
    <t>Declining water tables.  Any program or practices that can have beneficial impacts on areas with declining water tables within the South Central Washington LWG area.</t>
  </si>
  <si>
    <t>Pesticide management, irrigation water management, chemigation system improvements, water quantity, and energy efficiency practices for cranberry growers.</t>
  </si>
  <si>
    <t>Invasive and noxious weed removal in riparian areas.</t>
  </si>
  <si>
    <t>Small forest stand improvements.</t>
  </si>
  <si>
    <t>Poultry waste management facility upgrades.</t>
  </si>
  <si>
    <t>DNR forestry RCPP propoasl to develop forest stewardship plans for small forest landowners with the Chehalis River watershed.</t>
  </si>
  <si>
    <t>CSP for forestry in SW Washington.</t>
  </si>
  <si>
    <t>Bryony spp.(tap-rooted vine weed) Invading non-cropped upland shrub-steppe and killing off shrub component that is critical for upland habitat.</t>
  </si>
  <si>
    <t>ADDITIONAL</t>
  </si>
  <si>
    <t>IP</t>
  </si>
  <si>
    <t>Objectives</t>
  </si>
  <si>
    <t>No. OP</t>
  </si>
  <si>
    <t>Typical Size</t>
  </si>
  <si>
    <t>Request Funds</t>
  </si>
  <si>
    <t>N_01</t>
  </si>
  <si>
    <t>N_02</t>
  </si>
  <si>
    <t>N_03</t>
  </si>
  <si>
    <t>N_04</t>
  </si>
  <si>
    <t>N_05</t>
  </si>
  <si>
    <t>N_06</t>
  </si>
  <si>
    <t>N_07</t>
  </si>
  <si>
    <t>N_08</t>
  </si>
  <si>
    <t>N_09</t>
  </si>
  <si>
    <t>N_10</t>
  </si>
  <si>
    <t>N_11</t>
  </si>
  <si>
    <t>N_12</t>
  </si>
  <si>
    <t>N_13</t>
  </si>
  <si>
    <t>N_14</t>
  </si>
  <si>
    <t>N_15</t>
  </si>
  <si>
    <t>N_16</t>
  </si>
  <si>
    <t>N_17</t>
  </si>
  <si>
    <t>N_18</t>
  </si>
  <si>
    <t>N_19</t>
  </si>
  <si>
    <t>N_20</t>
  </si>
  <si>
    <t>N_21</t>
  </si>
  <si>
    <t>N_22</t>
  </si>
  <si>
    <t>N_23</t>
  </si>
  <si>
    <t>N_24</t>
  </si>
  <si>
    <t>N_25</t>
  </si>
  <si>
    <t>N_26</t>
  </si>
  <si>
    <t>N_27</t>
  </si>
  <si>
    <t>N_28</t>
  </si>
  <si>
    <t>N_29</t>
  </si>
  <si>
    <t>Hoop Houses</t>
  </si>
  <si>
    <t>Joint Cheifs</t>
  </si>
  <si>
    <t>AQ</t>
  </si>
  <si>
    <t>HH</t>
  </si>
  <si>
    <t>JC</t>
  </si>
  <si>
    <t>SG</t>
  </si>
  <si>
    <t>NWQ</t>
  </si>
  <si>
    <t>BB_AQ</t>
  </si>
  <si>
    <t>BB_E</t>
  </si>
  <si>
    <t>BB_JC</t>
  </si>
  <si>
    <t>BB_SG</t>
  </si>
  <si>
    <t>NC_E</t>
  </si>
  <si>
    <t>NC_SG</t>
  </si>
  <si>
    <t>NC_O</t>
  </si>
  <si>
    <t>NC_HH</t>
  </si>
  <si>
    <t>NC_AQ</t>
  </si>
  <si>
    <t>NC_JC</t>
  </si>
  <si>
    <t>NE_HH</t>
  </si>
  <si>
    <t>NE_NWQ</t>
  </si>
  <si>
    <t>WP_SG</t>
  </si>
  <si>
    <t>WP_E</t>
  </si>
  <si>
    <t>WP_AQ</t>
  </si>
  <si>
    <t>PS_HH</t>
  </si>
  <si>
    <t>PS_E</t>
  </si>
  <si>
    <t>PS_NWQ</t>
  </si>
  <si>
    <t>PS_O</t>
  </si>
  <si>
    <t>SC_AQ</t>
  </si>
  <si>
    <t>SC_E</t>
  </si>
  <si>
    <t>SC_SG</t>
  </si>
  <si>
    <t>SC_NWQ</t>
  </si>
  <si>
    <t>SR_E</t>
  </si>
  <si>
    <t>SW_HH</t>
  </si>
  <si>
    <t>SW_E</t>
  </si>
  <si>
    <t>PA_E</t>
  </si>
  <si>
    <t>PA_HH</t>
  </si>
  <si>
    <t>Treatment Acres by National Initiative</t>
  </si>
  <si>
    <t>Treatment Acres by State Initiative</t>
  </si>
  <si>
    <t>S_01</t>
  </si>
  <si>
    <t>S_02</t>
  </si>
  <si>
    <t>S_03</t>
  </si>
  <si>
    <t>S_04</t>
  </si>
  <si>
    <t>S_05</t>
  </si>
  <si>
    <t>S_06</t>
  </si>
  <si>
    <t>S_07</t>
  </si>
  <si>
    <t>S_08</t>
  </si>
  <si>
    <t>S_09</t>
  </si>
  <si>
    <t>S_10</t>
  </si>
  <si>
    <t>S_11</t>
  </si>
  <si>
    <t>S_12</t>
  </si>
  <si>
    <t>S_13</t>
  </si>
  <si>
    <t>S_14</t>
  </si>
  <si>
    <t>S_15</t>
  </si>
  <si>
    <t>S_16</t>
  </si>
  <si>
    <t>S_17</t>
  </si>
  <si>
    <t>S_18</t>
  </si>
  <si>
    <t>S_19</t>
  </si>
  <si>
    <t>Acres</t>
  </si>
  <si>
    <t>Olympia Oyster</t>
  </si>
  <si>
    <t>OO</t>
  </si>
  <si>
    <t>SL</t>
  </si>
  <si>
    <t>WF</t>
  </si>
  <si>
    <t>OLYMPIA OYSTER</t>
  </si>
  <si>
    <t>NCT</t>
  </si>
  <si>
    <t>NET</t>
  </si>
  <si>
    <t>NWT</t>
  </si>
  <si>
    <t>PAL</t>
  </si>
  <si>
    <t>PST</t>
  </si>
  <si>
    <t>SCT</t>
  </si>
  <si>
    <t xml:space="preserve"> </t>
  </si>
  <si>
    <t>SRT</t>
  </si>
  <si>
    <t>WPT</t>
  </si>
  <si>
    <t>SWT</t>
  </si>
  <si>
    <t>NCT_Crop</t>
  </si>
  <si>
    <t>NCT_Forest</t>
  </si>
  <si>
    <t>NCT_Range</t>
  </si>
  <si>
    <t>NET_Crop</t>
  </si>
  <si>
    <t>NET_Farmstead</t>
  </si>
  <si>
    <t>NET_Forest</t>
  </si>
  <si>
    <t>NET_Pasture</t>
  </si>
  <si>
    <t>NET_Range</t>
  </si>
  <si>
    <t>NWT_Crop</t>
  </si>
  <si>
    <t>NWT_Farmstead</t>
  </si>
  <si>
    <t>NWT_Forest</t>
  </si>
  <si>
    <t>NWT_Pasture</t>
  </si>
  <si>
    <t>PAL_Crop</t>
  </si>
  <si>
    <t>PAL_Farmstead</t>
  </si>
  <si>
    <t>PAL_Forest</t>
  </si>
  <si>
    <t>PAL_Pasture</t>
  </si>
  <si>
    <t>PAL_Range</t>
  </si>
  <si>
    <t>PST_Crop</t>
  </si>
  <si>
    <t>PST_Farmstead</t>
  </si>
  <si>
    <t>PST_Forest</t>
  </si>
  <si>
    <t>PST_Pasture</t>
  </si>
  <si>
    <t>SCT_Crop</t>
  </si>
  <si>
    <t>SCT_Farmstead</t>
  </si>
  <si>
    <t>SCT_Forest</t>
  </si>
  <si>
    <t>SCT_Pasture</t>
  </si>
  <si>
    <t>SCT_Range</t>
  </si>
  <si>
    <t>SRT_Crop</t>
  </si>
  <si>
    <t>SRT_Farmstead</t>
  </si>
  <si>
    <t>SRT_Forest</t>
  </si>
  <si>
    <t>SRT_Pasture</t>
  </si>
  <si>
    <t>SRT_Range</t>
  </si>
  <si>
    <t>SWT_Crop</t>
  </si>
  <si>
    <t>SWT_Farmstead</t>
  </si>
  <si>
    <t>SWT_Forest</t>
  </si>
  <si>
    <t>SWT_Pasture</t>
  </si>
  <si>
    <t>WPT_Crop</t>
  </si>
  <si>
    <t>WPT_Farmstead</t>
  </si>
  <si>
    <t>WPT_Forest</t>
  </si>
  <si>
    <t>WPT_Range</t>
  </si>
  <si>
    <t>NCT_Pasture</t>
  </si>
  <si>
    <t>NCT_Farmstead</t>
  </si>
  <si>
    <t xml:space="preserve">GCCD has identified several high priority watersheds using the rapid watershed assessment tool that need attention. The Crab creek corridor (upper and lower) and Sand Hollow are the top two priority watersheds needing to treat Water Quality, Excessive Nutrients and Organics in Groundwater, Water Quantity- Inefficient Use of Irrigation Water, Soil Condition, Contaminants: Commercial Fertilizer,  Soil Erosion- Wind, as well as Critical Areas for Fish and Wildlife Habitat and Habitat Fragmentation. Crab Creek and Sand Hallow both drain to the Colombia River and affect ESA listed species of fish among other wildlife species. If implementation of resource concern treatments is successful throughout the combined 145,000 acre treatment area, then LWG would like to move to other identified watersheds such as Lind Coulee, although draining to Potholes reservoir.  </t>
  </si>
  <si>
    <t>Receive cont'd funding for urban interface area projects and reduce wildfire hazards through education, outreach and program implementation with private forest land owners. Using partners such and TNC, USFS, NRCS, DNR and local government and conservation districts.</t>
  </si>
  <si>
    <t>To upgrade irrigation efficiencies and pumping plants through VFD's on irrigated agriculture, solar pumps on rangeland, and no-till and/or high level mulch till on cropping systems. All practices are eligible for this initiative. Hold-downs are $100,000 for core practices and $10,000 for supporting practices.</t>
  </si>
  <si>
    <t>To improve organic operators resiliency and treat resource concerns. All practices are eligible. Hold-downs are equal to those identified through the LWG. Program payment limitations should be eliminated to garner more participation in this initiative.</t>
  </si>
  <si>
    <t>To prevent air quality degradation from pm10 contributions such as that caused from blowing soil. Priority given to fields directly adjacent to major road ways. ----GHG contributions are a concern, but AFO/CAFOs and Dairies rarely participate. Suggest aggressive state compain to solicit Feeder Association, where no CNMPs are required for dust control practices.</t>
  </si>
  <si>
    <t>Continue to fund sensitive habitat improvement and protection through grazing contracts in N.Grant counties and potentially Kittitas counties (near Yakima Firing range).</t>
  </si>
  <si>
    <t>Protect working lands with sage grouse habitat.</t>
  </si>
  <si>
    <t>To implement practices which result in the reduction of both PM2.5 &amp; PM10 erosion and air quality concerns. Eligible practices are any ones that result in reduction of PM2.5 &amp; PM10 emissions in the long-term. Suggested no hold-downs for core practices and $10,000 for supporting practices.</t>
  </si>
  <si>
    <t>To improve the land's long-term resiliency and allow producers to stay in business while infrastructure is restored, livestock herds are rebuilt and grazing lands recover.</t>
  </si>
  <si>
    <t>See attached Local Projects. Coordinate with partners to create widespread conservation implementation through funds and staff leveraging.</t>
  </si>
  <si>
    <t>Revegetate areas severly impacted by wildfire, also implemment rest and deferrment of grazing. Pay for mulching to prevent blowing soil impacting state highways.  Because varying land uses, hard to come up with acres (range approx. 1200/operation, forestry approx.20ac/operation).</t>
  </si>
  <si>
    <t>To defer grazing and replace fences and livestock water to bring back range land health.</t>
  </si>
  <si>
    <t>Treatment Acres by LWG - EQIP (FY 2020)</t>
  </si>
  <si>
    <t>RAW DATA</t>
  </si>
  <si>
    <t>BBT</t>
  </si>
  <si>
    <t>FY 19 Considerations</t>
  </si>
  <si>
    <t>To protect and enhance sage grouse habitat through the use of conservation practices consistent with the SGI conference report, as well as easements. This initiative ensures  that open land stays intact and viable for ag producers in North Central WA as well as ensuring a future for the bird and other sagebrush obligate species. Continue to expand SGI to cropland to remove threats to sage grouse and promote permanent cover. See SGI implementation plan for WA State. Eligible practices and hold-downs should not be used for this initiative.</t>
  </si>
  <si>
    <t>To improve water quality and quantity for anadramous species, partnerships with local CD's, Trout Unlimited, Colville Confederated Tribes, and others. Hold-downs should be upward of $100,000 and eligible practices should not be limited, so long as they support treatment of the resource concern.</t>
  </si>
  <si>
    <t xml:space="preserve">Yakima Basin - need to bring funds here to address water quality and habitat concerns. In concert with Yakima Basin Integrated Plan concepts.  Wildlife acres will differ from crop acres. Wildlife could be 1-10 acres. Crop would be more like 40 acres. Treatment acres estimated for crop only. Success of a wildlife program would be dependent on partnership collaboration, in particular YN and local CDs. </t>
  </si>
  <si>
    <t>Yakima Basin - need to bring funds here to address water quality and habitat concerns. In concert with Yakima Basin Integrated Plan concepts.  Wildlife acres will differ from crop acres. Wildlife could be 1-10 acres. Crop would be more like 40 acres. Treatment acres estimated for crop only. Success of a wildlife program would be dependent on partnership collaboration, in particular YN and local CDs.</t>
  </si>
  <si>
    <t>Yakima Basin - need to bring funds here to address water quality and habitat concerns. In concert with Yakima Basin Integrated Plan concepts.  Success of a wildlife program would be dependent on partnership collaboration, in particular YN and local CDs.   Mid-Columbia:  Rock Creek</t>
  </si>
  <si>
    <t xml:space="preserve">Mill Creek is on the 303(d) list.  There is base line water quality monmitoring data available, from the Walla Walla County Conservation District, documenting impairment. Water Quality monitoring was previously completed under Washington Department of Ecology grant G1300059.  Monitoring data is submitted annually to Ecology’s Environmental Information Management System (EIM) to reduce data gaps. Mill Creek is a migration rout for Steelhead and Bulltrout. Conservation practices can treat resource concerns such as turbidity, temperature, dissolved oxygen, excess pathogens, and chemicals.  With applied conservation practices, water quality will improve and provide numerous public health and environmental benefits.  A network of producers alreay exists and all the participants have demonstrated interest in EQIP projects that treat water qulaity resource concerns.  The Walla Walla County Conservation District can conduct outreach and provide technical assitance to participants. </t>
  </si>
  <si>
    <t>To work with willing shellfish growers in Willapa Bay to encourage restoration of the Olympia Oyster.</t>
  </si>
  <si>
    <t>Encourage producers to meet conservation and cultural criteria to qualify for the "Farmed Smart" or equivalent certification. Primarily affects non-irrigated croplands. Continue to work with leaders of agencies to ensure regulatory certainty for Farmed Smart certified producers.</t>
  </si>
  <si>
    <t>Improve irrigation energy efficiency through application of practices recommended in AgEMPs</t>
  </si>
  <si>
    <t>Expiring CRP return to production.  Encourage direct seeding system to return land into cereal grain production or assist with supporting practices for livestock grazing.</t>
  </si>
  <si>
    <t xml:space="preserve">The high tunnel program has been one of the most successful initiatives in the Puget Sound. Seasonal high tunnels are structures made of metal pipe and covered with plastic or other sheeting. Easy to build, maintain, and move, they provide an energy-efficient way to extend the growing season, reduce or avoid use of pesticides and reduce run-off and leaching of nitrogen. Unlike greenhouses, they require no energy, relying on natural sunlight to modify the climate inside to create favorable conditions for growing vegetable and other specialty crops. In addition, their establishment in the Puget Sound Team provides for additional income and food security for the region. The Puget Sound Team routinely receives more applications than it can fund. The typical farm size is approximately 5 acres and the Puget Sound Team could probably fund 20 of these a year, given adequate funding. The Puget Sound Team recommends no change in the FY19 ranking questions or hold down of $15,000 per high tunnel. </t>
  </si>
  <si>
    <t>The Energy Initiative is a unique, multi-faceted “whole-farm” approach assisting landowners by identifying energy resource concerns that can translate to energy savings. Through this initiative, the landowner or operator can apply energy savings practices such as irrigation systems and pumping plants that reduces energy inputs and lowers operation costs. This initiative is especially important to the remaining dairies in the Puget Sound Team. Many of them would benefit from energy audits and installing practices to address their energy needs. The Puget Sound Team also receives more applications than it can fund annually for installed practices identified in an energy audit. Practices like lighting, variable frequency drives, compressors, and milk coolers are popular. The typical farm size is approximately 100 acres and the Puget Sound Team could probably fund 3 of these a year, given adequate funding.</t>
  </si>
  <si>
    <t xml:space="preserve">The EQIP Organic Initiative is a nationwide special initiative to provide financial assistance to National Organic Program (NOP) certified organic producers as well as producers in the process of transitioning to organic production. Organic producers may also apply for assistance under the Locally Led—Local Working Group EQIP program that is open to both organic and non-organic producers. </t>
  </si>
  <si>
    <t xml:space="preserve">Native oyster restoration may be of interest to a few shellfish producers. As this would be a new program, the Puget Sound Team is not yet aware of how much interest this would garner. </t>
  </si>
  <si>
    <t>NCT_18</t>
  </si>
  <si>
    <t>NCT_6</t>
  </si>
  <si>
    <t>NCT_22</t>
  </si>
  <si>
    <t>NCT_28</t>
  </si>
  <si>
    <t>NCT_10</t>
  </si>
  <si>
    <t>NET_10</t>
  </si>
  <si>
    <t>NET_13</t>
  </si>
  <si>
    <t>NET_18</t>
  </si>
  <si>
    <t>NWT_6</t>
  </si>
  <si>
    <t>NWT_11</t>
  </si>
  <si>
    <t>NWT_13</t>
  </si>
  <si>
    <t>NWT_21</t>
  </si>
  <si>
    <t>NWT_22</t>
  </si>
  <si>
    <t>NWT_18</t>
  </si>
  <si>
    <t>NWT_10</t>
  </si>
  <si>
    <t>PAL_6</t>
  </si>
  <si>
    <t>PAL_18</t>
  </si>
  <si>
    <t>PAL_11</t>
  </si>
  <si>
    <t>SCT_1</t>
  </si>
  <si>
    <t>SCT_10</t>
  </si>
  <si>
    <t>SCT_11</t>
  </si>
  <si>
    <t>SCT_18</t>
  </si>
  <si>
    <t>SCT_22</t>
  </si>
  <si>
    <t>SCT_6</t>
  </si>
  <si>
    <t>SRT_13</t>
  </si>
  <si>
    <t>SRT_12</t>
  </si>
  <si>
    <t>SRT_1</t>
  </si>
  <si>
    <t>SRT_18</t>
  </si>
  <si>
    <t>SRT_22</t>
  </si>
  <si>
    <t>SRT_10</t>
  </si>
  <si>
    <t>SWT_11</t>
  </si>
  <si>
    <t>SWT_18</t>
  </si>
  <si>
    <t>SWT_22</t>
  </si>
  <si>
    <t>SWT_16</t>
  </si>
  <si>
    <t>SWT_10</t>
  </si>
  <si>
    <t>SWT_12</t>
  </si>
  <si>
    <t>SWT_21</t>
  </si>
  <si>
    <t>SWT_6</t>
  </si>
  <si>
    <t>WPT_6</t>
  </si>
  <si>
    <t>WPT_10</t>
  </si>
  <si>
    <t>WPT_21</t>
  </si>
  <si>
    <t>WPT_18</t>
  </si>
  <si>
    <t>WPT_25</t>
  </si>
  <si>
    <t>WPT_22</t>
  </si>
  <si>
    <t>PST_11</t>
  </si>
  <si>
    <t>PST_22</t>
  </si>
  <si>
    <t>PST_18</t>
  </si>
  <si>
    <t>PST_10</t>
  </si>
  <si>
    <t>PST_1</t>
  </si>
  <si>
    <t>FY17 data</t>
  </si>
  <si>
    <t>0 - 31%</t>
  </si>
  <si>
    <t>0 - 50%</t>
  </si>
  <si>
    <t>0 - 9%</t>
  </si>
  <si>
    <t>0 - 25%</t>
  </si>
  <si>
    <t>Allocated</t>
  </si>
  <si>
    <t>FY19</t>
  </si>
  <si>
    <t>1% - 20%</t>
  </si>
  <si>
    <t>FY18</t>
  </si>
  <si>
    <t>FY 2019</t>
  </si>
  <si>
    <t>LWG Name</t>
  </si>
  <si>
    <t>Joint Chiefs</t>
  </si>
  <si>
    <t>FY 2020</t>
  </si>
  <si>
    <t>Total Acres</t>
  </si>
  <si>
    <t>Tribal</t>
  </si>
  <si>
    <t>Crab Creek coridor plan.   Area of Interest is quarter mile buffer on both sides of crab creek from Lincoln county line to point where crab creek empties into the Columbia River.  Lower portion is 303d listed for salmon spawning.   Develop detailed watershed characterization to include - land use type, cropping, irrigation systems,  livestock/grazing, habitat condition, identifying, priortizing and quantifying Best Mangment Practices to be implemented to adddress resource concerns. 15,000ac</t>
  </si>
  <si>
    <t>Develop strategic information education campaign for the Crab Creek half mile corridor water shed plan.  Grazing management - develop outreach plan targeting ranchers within the half mile crab creek corridor - emphasis on grazing management plans that  limit livestock access to Crab Creek using fencing and offsite water systems.    Establishing upland and equatic habitat within the Crab Creek half mile stream corridor. 15,000ac</t>
  </si>
  <si>
    <t xml:space="preserve">Wildfire prevention for shrub steppe using practices, programs, or infastructure to reduce sevarity of wildfire. </t>
  </si>
  <si>
    <t>Toppenish Creek Corridor enhancement plan.</t>
  </si>
  <si>
    <t>Assist with addressing the expansion of the burrowing shrimp. This invasive species is devastating the shellfish industry in Grays Harbor and Willapa Bay.</t>
  </si>
  <si>
    <t>Washington Department of Ecology has identified the East Fork Lewis River in Clark County as an impaired waterway needing conservation planning and practice implementation to address fecal coliform bacteria and temperature issues. The East Fork Lewis River has historically supported Endangered Species Act (ESA) listed Chinook, chum, coho, and steelhead. The watershed is also a designated wild steelhead gene bank.</t>
  </si>
  <si>
    <t xml:space="preserve">funding for required flow metera in the Harvey Creek Watershed.  Looking at other State and Local agencies and groups for funding.  </t>
  </si>
  <si>
    <t>CRP take-out land cannot go into EQIP-funded 329 (no-till ) practice due to lack of documented resource concern. Current policy pushes CRP take-out land into a plowed situation before EQIP can be applied for use of 329 practice.  Promote the SAFE program to encourage less CRP trake-out and increase habitat.  Landowners can go from CRP into SAFE provided applicable resource concerns are addressed.  Promote Conitnuous CRP over general CRP for waterways, riparian, etc - inproved payment to promote implmentation.</t>
  </si>
  <si>
    <t>Salmon&amp;Steelhead habitat restoration in Snake River Watershed</t>
  </si>
  <si>
    <t>Cropland pH and Soil Health research and trial plots are located around the county in coordiation with Columbia Conservation District and WSU Extention to monitor improvement in low pH with variable management and treatment option.  The projects are currently located in Columbia Counties but affect all dryland reduced and no till farming operations.  In addition Asotin County is partnering with NRCS to cover costs of additional soil testing for Soil Health practices implemented for better management and monitoring of soil health.</t>
  </si>
  <si>
    <t xml:space="preserve">Snake River Team Conservation Districts all have projects targeted at salmon recover and other targeted species of concern to improve and reestablish habitat and pathways to traditional spawing areas.  </t>
  </si>
  <si>
    <t xml:space="preserve">Wildfire resource concern  has been targeted and identified in the Mill Creek watershed has been discussed as potential cooperative and stewardship project.  This is being discussed as future Joint Chief project with major partners WA/OR NRCS, USDA Forest Service, Oregon and WA Department of Natural Resources (DNR).  USDA Forest Service Pomeroy Ranger District has also identified a need in Asotin County as a seperate potential future project to address the wilfire hazard resource concern.  </t>
  </si>
  <si>
    <t>Franklin Conservation district has been working with ecology the past year to assist in expiring CRP acres being converted to no-till cropping systems or properly managed grazed rangeland.  This was a one year project but potential in the future to be available again.  The conversion of CRP to no-till is an important conservation practice that NRCS is unable to cost share on because the lack of resource concern identified when changing from a perrenial vegetative system to an annual cropped system.  This partnership project between the district and ecology has the potential to fill a the void and prevent hundreds of acres of expiring CRP to being tilled.</t>
  </si>
  <si>
    <t>Conservation Easements</t>
  </si>
  <si>
    <t xml:space="preserve">Need more capacity to close these easements. Can do many more of them if staff weren't so limited. </t>
  </si>
  <si>
    <t>All RC outreach to producers.</t>
  </si>
  <si>
    <t xml:space="preserve">Prioritize efforts towards project that benefit multiple species. ESA compliance still a major hurdle. When is NRCS going to staff up to address? </t>
  </si>
  <si>
    <t xml:space="preserve">Climate Adaptability and Resiliency, Flooding, and Drought. LWG would like to see a CAP plan for climate change planning, etc. since we have hit the point of no return. </t>
  </si>
  <si>
    <t>Quileute - Fish Passage - We have three culvert barriers that need to be replaced on Thunder Road. Having additional dollars in EQIP Tribal pool will help fund these projects on our small reservation (compared to the Quinault Tribe who own 400 barriers with lots of fish habitat above them).</t>
  </si>
  <si>
    <t>Quileute - Invasive Weeds - The Quileute Reservation has knotweek, reed canrygrass, and scotch broom that will take time to remove. Many of these locations are not in the riparian zone, but will soon be if left untreated. Having additional dollars and dollars to treat invasive not in th riparian zone will help.</t>
  </si>
  <si>
    <t>Quileute - Wetland Assessment - The Quileute Tribe has a large wetland in the lower village that has never been explored environmentally. It would be good to do an assessment and look at any restoration/enhancement activities since fish can access this wetland from Smith Slough and development has changed the hydrology of the wetland over a long period of time. Additionally, the northern land that was acquired from the Olympic National Park is mostly wetlands and mapping these areas would help with management.</t>
  </si>
  <si>
    <t>Quileute - Sediment Improvements - The Quileute Tribe has acquired new "southern" land from the USPS to build housing, school, senior center, etc. to move out of the tsunami zone. Due to the soil type this development may have need extra precautions for sediment issues that may deliver to streams. Having NRCS funding to help development be less detrimental to the ecosystem would be beneficial.</t>
  </si>
  <si>
    <t>Quinault - Pre-Commercial Thinning - 1. Over the next 10 years we will experience about 6,000 acres of young 15-20 year old stands will come of age and stocking to need Pre-Commercial Thinning. (average about 600 acres per year of high priority stands needing to be PCT’d from an inventory of about 1200 acres being clearcut and planted every year) Controlling the stocking level on these acres will increase the stand health….and thermal cover for wildlife (ungulates-deer &amp; elk). We typically rank at the “heavy” PCT rate based on the stems per acre on our west coast conifer stands. 2. Specific stands &amp; watersheds can be identified from our Stand Inventory Database, based on our detailed planting history records, as this PROJECT is developed.</t>
  </si>
  <si>
    <t xml:space="preserve">Quinault - Invasives in riparian flood plain - 1. The 33 miles of the Quinault River Flood Plain is heavily infested with Japanese Knotweed and several other invasives to the detriment of fish habitat and wildlife (elk calving grounds). Whole islands and riparian areas of native vegetation have been completely replaced by Knotweed. When the canes die back for the winter and fall down, there is NO standing vegetation under the canopy of alder in these high quality riparian areas. 2. The attached summary of the Total Project give a good idea of the magnitude of this project. 3. We currently have partnerships with RCO-SRFB (Salmon Recovery Funding Board) and a couple EPA grants that are currently funding this endeavor. QIN has funded a fulltime Invasives specialist to manage the program. </t>
  </si>
  <si>
    <t>Quinault - Fish Passage - 1. Over 400 known fish passage barriers in our 60-70 year old legacy road system. 2. It encompasses 6 major watersheds. 3. Currently we are taking on two to three bridges or very large culvert replacements a year (SRFB &amp; NRCS funding with QIR funds to match). In addition there are several open channels created by abandoning road crossing barriers that will be replaced in the decades to come under a timber sale operation. 4. To move this process of removing barriers along faster the following help is needed: a) A prioritization of the projects to help determine the biggest influence on fish habitat would greatly improve the competitive value of each project with funding opportunities. Each barrier needs better quantification of stream miles and quality of fish habitat calculated to help better rank projects. PROBABLY A TWO YEAR PROJECT FOR A STAFF OF A CONSERVATION DISTRICT. BOTH MASON, LEWIS &amp; GRAYS HARBOR CURRENTLY HAVE SUCH STAFF. b) Once projects are ranked and identified they need to be engineered to better quantify the cost of each project. IF 3 TO 5 BRIDGE OR LARGE CULVERT PROJECTS COULD BE FUNDED A YEAR FOR ENGINEERING WE COULD BUILD CAPACITY TO DO THIS MANY PROJECTS A YEAR. WOULD NEED TO BE ABOUT 2-3 YEARS AHEAD OF CONSTRUCTION TO STAY AHEAD ADEQUATELY OF THE LOGISTICE FOR EACH PROJECT. MASON CD HAS ALREADY WORKED WITH THE QIN ON SEVERAL PROJECTS AND HAVE ADAPTED VERY WELL TO THE QIN &amp; NRCS BUREAUCRACIES AND MEET NECESSARY TIMELINES. c) Funding would/could be secured 2-4 years out (from completed designs) depending on how fast the designs provided actual cost information. SRFB is often a two year process depending when projects are submitted and what the magnitude of cost is.</t>
  </si>
  <si>
    <t>Wild horse removal and management.  Many initiatives and practices exist, but none that will address the horse issue, which has created the major resource concerns on the Yakama Reservation.</t>
  </si>
  <si>
    <t>Yakama Reservation - Tribal root grounds are degraded.  Both wetland habitats and upland lithosols are no longer producing the diversity, health and biomass they have in years past.</t>
  </si>
  <si>
    <t>Colville Reservation - Similkameen River bank stabilization. Rapidly eroding banks are threatening habitat critical to anadromous fish. Full project write-up is available upon request.</t>
  </si>
  <si>
    <t>Responses</t>
  </si>
  <si>
    <t>WILDLIFE FUND POOL</t>
  </si>
  <si>
    <t xml:space="preserve">Currently several counties throughout the state have imperilled terrestrial and bird species that NRCS cannot address through current fund pools. DFW, CD's as well as PF and other local interests have requested that there be a state-wide wildlife pool that focuses on species not related to aquatic species. Monarch butterflies, pollinators, several at risk species of birds as well as other terrestrials need inadequate habitat to be addressed. Easy to implement projects that contain plantings and management could gain promising acres for wildlife habitat. </t>
  </si>
  <si>
    <t xml:space="preserve">SW WA Small Forest Lands Conservation Partnership RCPP </t>
  </si>
  <si>
    <t xml:space="preserve">Expand on exisitng RCPP Agreements for water quality, soil health, and habiatat enhancement. </t>
  </si>
  <si>
    <t>Manage fire risks on ag lands.</t>
  </si>
  <si>
    <t>Wildfires have been occuring in Asotin, Garfield, Columbia and Walla Walla Counties.  The growers have relied on rest and deferred grazing plans to allow the producers to seek alternative feed sources while the burned pastures are recovering.  In addition, the Snake River Team has had numeous request, from small forest land owners, for technical and fincial  help to reseed native grasses after a fire.  Wildfire preventative measures and outreach to landowners can aid in a more preventative approach that will also greatly improve the air quality degredation that is seen in the area yearly in the summer and fall.  The availability of of TSPs to work with Forest landowners and developing a CAP106 as well as the availability of TSPs for implementation could allow  for minimal NRCS staffing time to address on forested acres.</t>
  </si>
  <si>
    <t xml:space="preserve">Improving streatm habitat is a priority and active practie with the local conservation district partners in Asotin, Garfield, Columbia, and Walla Walla.  Salmon and stealhead spawning habitat and stream improvements that can work with or extend current partner projects can continue to improve stream systems on a water shed approach.  State engineering and biology assistant is limited and highly dependant on the success of projects.  </t>
  </si>
  <si>
    <t>Water Quality Treatment through RCPP:  WIRA 34</t>
  </si>
  <si>
    <t>Projects / Responses</t>
  </si>
  <si>
    <t>FY 2020 - Weighted Average</t>
  </si>
  <si>
    <t>1% - 50%</t>
  </si>
  <si>
    <t>FY20</t>
  </si>
  <si>
    <t>1% - 14%</t>
  </si>
  <si>
    <t>1% - 15%</t>
  </si>
  <si>
    <t>percent</t>
  </si>
  <si>
    <t>Team</t>
  </si>
  <si>
    <t>0 - 35%</t>
  </si>
  <si>
    <t>0 - 14%</t>
  </si>
  <si>
    <t>0 - 6%</t>
  </si>
  <si>
    <t>0 - 20%</t>
  </si>
  <si>
    <t>0 - 1%</t>
  </si>
  <si>
    <t>FY 20 Allocation Considerations</t>
  </si>
  <si>
    <t>No national initiatives collected in FY19 for FY20</t>
  </si>
  <si>
    <t>Big Bend*</t>
  </si>
  <si>
    <t>FY 2020 - Weighted Percentages</t>
  </si>
  <si>
    <t>Allocation Range</t>
  </si>
  <si>
    <t>Weighted Allocation Percentage</t>
  </si>
  <si>
    <t>*The Big Bend LWG requested the addition of a Wildlife Fund Pool not tied to aquatic species and indicated a need to treat 100 acres in FY20.</t>
  </si>
  <si>
    <t>FY 2020*</t>
  </si>
  <si>
    <t>*FY20 LWG data collection did not include National Inititatives because we were informed that FY19 levels would be used. Shown are the FY19 submittals.</t>
  </si>
  <si>
    <t>FY 2020 - Allocation Ranges</t>
  </si>
  <si>
    <t>FY20 Considerations</t>
  </si>
  <si>
    <t>National initiatives not part of data collection for FY20, using same data from FY19</t>
  </si>
  <si>
    <t>(FY19 data is being used for FY20)</t>
  </si>
  <si>
    <t>FY 22 Considerations</t>
  </si>
  <si>
    <t>BBT = none</t>
  </si>
  <si>
    <t>Fund Pool Name</t>
  </si>
  <si>
    <t>Category Type</t>
  </si>
  <si>
    <t>% of RC Allocation</t>
  </si>
  <si>
    <t>% of Category Type Allocation of Points</t>
  </si>
  <si>
    <t>Source_water_depletion</t>
  </si>
  <si>
    <t>Surface water depletion</t>
  </si>
  <si>
    <t>Inefficient irrigation water use</t>
  </si>
  <si>
    <t>-</t>
  </si>
  <si>
    <t>Degraded_plant_condition</t>
  </si>
  <si>
    <t>Plant productivity and health</t>
  </si>
  <si>
    <t>Plant structure and composition</t>
  </si>
  <si>
    <t>Landuse</t>
  </si>
  <si>
    <t>Inefficient_energy_use</t>
  </si>
  <si>
    <t>Energy efficiency of farming/ranching practices and field operations</t>
  </si>
  <si>
    <t>Energy efficiency of equipment and facilities</t>
  </si>
  <si>
    <t>Animal Water</t>
  </si>
  <si>
    <t>Plant Health</t>
  </si>
  <si>
    <t>Livestock_production_limitation</t>
  </si>
  <si>
    <t>Inadequate livestock water quantity, quality and distribution</t>
  </si>
  <si>
    <t>Feed and forage balance</t>
  </si>
  <si>
    <t>Any</t>
  </si>
  <si>
    <t>Terrestrial_habitat</t>
  </si>
  <si>
    <t>Terrestrial habitat for wildlife and invertebrates</t>
  </si>
  <si>
    <t>Aquatic_habitat</t>
  </si>
  <si>
    <t xml:space="preserve">Aquatic habitat for fish and other organisms </t>
  </si>
  <si>
    <t>Pest_pressure</t>
  </si>
  <si>
    <t>Plant pest pressure</t>
  </si>
  <si>
    <t>Fire_management</t>
  </si>
  <si>
    <t>Wildfire hazard from biomass accumulation</t>
  </si>
  <si>
    <t>% LWG Allocation of Funds</t>
  </si>
  <si>
    <t>Soil_quality_limitations</t>
  </si>
  <si>
    <t>Field_sediment_nutrient_pathogen_loss</t>
  </si>
  <si>
    <t>Pathogens and chemicals from manure, biosolids or compost applications transported to surface water</t>
  </si>
  <si>
    <t>Nutrients transported to surface water</t>
  </si>
  <si>
    <t xml:space="preserve">Elevated water temperature </t>
  </si>
  <si>
    <t>Weather_resilience</t>
  </si>
  <si>
    <t>Sediment transported to surface water</t>
  </si>
  <si>
    <t>Naturally available moisture use</t>
  </si>
  <si>
    <t>Storage_handling_of_pollutants</t>
  </si>
  <si>
    <t>Nutrients transported to groundwater</t>
  </si>
  <si>
    <t>Aggregate instability</t>
  </si>
  <si>
    <t>Field_pesticide_loss</t>
  </si>
  <si>
    <t>Concentrated_erosion</t>
  </si>
  <si>
    <t>Pesticides transported to surface water</t>
  </si>
  <si>
    <t>Pesticides transported to groundwater</t>
  </si>
  <si>
    <t>Bank erosion from streams, shorelines or water conveyance channels</t>
  </si>
  <si>
    <t>Water Quality</t>
  </si>
  <si>
    <t>Livestock Grazing</t>
  </si>
  <si>
    <t>Wind_water_erosion</t>
  </si>
  <si>
    <t>Sheet and rill erosion</t>
  </si>
  <si>
    <t>Associated Ag Lands</t>
  </si>
  <si>
    <t>not entered</t>
  </si>
  <si>
    <t>Soil organism habitat loss or degradation</t>
  </si>
  <si>
    <t>Seasonal high water table</t>
  </si>
  <si>
    <t>Ponding and flooding</t>
  </si>
  <si>
    <t>CollectionYear</t>
  </si>
  <si>
    <t>Irrigation and Energy</t>
  </si>
  <si>
    <t>Forestry</t>
  </si>
  <si>
    <t>Livestock and Irrigation</t>
  </si>
  <si>
    <t xml:space="preserve">Plant &amp; Soil </t>
  </si>
  <si>
    <t>Water Quality &amp; Wildlife</t>
  </si>
  <si>
    <t>Production Ag</t>
  </si>
  <si>
    <t>Water Quality &amp; Soil</t>
  </si>
  <si>
    <t>Habitat/Degraded Plant Cond.</t>
  </si>
  <si>
    <t>Irrigation</t>
  </si>
  <si>
    <t>Range and Pasture Health</t>
  </si>
  <si>
    <t>Cropland</t>
  </si>
  <si>
    <t>Water Quality and Upland Habitat</t>
  </si>
  <si>
    <t>Soil Organic Matter Depletion</t>
  </si>
  <si>
    <t>Water Quantity - Naturally Available Moisture Use</t>
  </si>
  <si>
    <t>Animal/aquatic species of importance</t>
  </si>
  <si>
    <t>Plant species of importance</t>
  </si>
  <si>
    <t>Fund Pool Category</t>
  </si>
  <si>
    <t>Unique Category</t>
  </si>
  <si>
    <t>Unique RC</t>
  </si>
  <si>
    <t>Unique LU</t>
  </si>
  <si>
    <t>30 - 100%</t>
  </si>
  <si>
    <t>10 - 50%</t>
  </si>
  <si>
    <t>20 - 70%</t>
  </si>
  <si>
    <t>20 - 50%</t>
  </si>
  <si>
    <t>40 - 50%</t>
  </si>
  <si>
    <t>10 - 100%</t>
  </si>
  <si>
    <t>Aquatic Habitat</t>
  </si>
  <si>
    <t>Concentrated Erosion</t>
  </si>
  <si>
    <t>Degraded Plant Condition</t>
  </si>
  <si>
    <t>Field Pesticide Loss</t>
  </si>
  <si>
    <t>Field Sediment Nutrient Pathogen Loss</t>
  </si>
  <si>
    <t>Fire Management</t>
  </si>
  <si>
    <t>Inefficient Energy Use</t>
  </si>
  <si>
    <t>Livestock Production Limitation</t>
  </si>
  <si>
    <t>Pest Pressure</t>
  </si>
  <si>
    <t>Soil Quality Limitations</t>
  </si>
  <si>
    <t>Source Water Depletion</t>
  </si>
  <si>
    <t>Storage Handling of Pollutants</t>
  </si>
  <si>
    <t>Terrestrial Habitat</t>
  </si>
  <si>
    <t>Weather Resilience</t>
  </si>
  <si>
    <t>Wind Water Erosion</t>
  </si>
  <si>
    <t>20 - 40%</t>
  </si>
  <si>
    <t>Soil organic matter depletion</t>
  </si>
  <si>
    <t>Water - Naturally available moisture use</t>
  </si>
  <si>
    <t>5 - 80%</t>
  </si>
  <si>
    <t>5 - 50%</t>
  </si>
  <si>
    <t>50 - 60%</t>
  </si>
  <si>
    <t>40 - 100%</t>
  </si>
  <si>
    <t>25 - 50%</t>
  </si>
  <si>
    <t>20 - 100%</t>
  </si>
  <si>
    <t>Cat Code</t>
  </si>
  <si>
    <t>RC Code</t>
  </si>
  <si>
    <t>LU Code</t>
  </si>
  <si>
    <t>% of RC Alloc. Decimal</t>
  </si>
  <si>
    <t>Percent Allocated by Resource Concern - Weighted Percentages</t>
  </si>
  <si>
    <t>FY 22 - Local Work Group Priorities</t>
  </si>
  <si>
    <t>Percent Allocated by Resource Concern - Allocation Ranges</t>
  </si>
  <si>
    <t>Field_sediment_nutrient pathogen_loss</t>
  </si>
  <si>
    <t>Habitat / Degraded Plant Condition</t>
  </si>
  <si>
    <t>Associated Agriculture Lands</t>
  </si>
  <si>
    <t>divide by category or concern not allocation</t>
  </si>
  <si>
    <t>Local Work Group Fund Pool Summary</t>
  </si>
  <si>
    <t>LWG Unique Categories Selected:</t>
  </si>
  <si>
    <t>LWG Unique Resource Concerns Identified:</t>
  </si>
  <si>
    <t>RCPP Upper Wenatchee</t>
  </si>
  <si>
    <t>Emphasis Areas</t>
  </si>
  <si>
    <t>implement RCPP in upper wenatchee to reduce wildfire hazard</t>
  </si>
  <si>
    <t>WaterSmart - Whitestone</t>
  </si>
  <si>
    <t>implement irrigation improvement projects in conjunction with whitestone reclamation district</t>
  </si>
  <si>
    <t>Joint Chiefs - Methow and Entiat</t>
  </si>
  <si>
    <t>Accelerate forest health treatments in select watersheds being applied for under 2021 joint chief's proposals</t>
  </si>
  <si>
    <t>Expiring CRP</t>
  </si>
  <si>
    <t>Continue to find avenues to keep expiring CRP in grassed acres to maintain important habitat in Douglas County while also providing financial incentives to farmers to improve these acres further</t>
  </si>
  <si>
    <t>Watershed level planning to support VSP or salmon recovery plans</t>
  </si>
  <si>
    <t>Specific resource concern</t>
  </si>
  <si>
    <t>Certain geographical areas</t>
  </si>
  <si>
    <t>None = BBT, NET, NWT, Palouse, PST, SRT, SWT, Tribal, WPT</t>
  </si>
  <si>
    <t>LWG Local Projects Submitted</t>
  </si>
  <si>
    <t>FY22 Local Work Group Considerations</t>
  </si>
  <si>
    <t>Statewide Range and Pasture Pool</t>
  </si>
  <si>
    <t xml:space="preserve">Would like state to fund Statewide Range and Pasture resource concerns again. Funding at LWG level, without CIN hold downs, generally not adequate to fund additional landuse RC's. </t>
  </si>
  <si>
    <t>Not Specified</t>
  </si>
  <si>
    <t>The North Central team wishes to participate in all state initiatives available to us.  Of utmost importance to this team are the Sage Grouse Intiaitive, Organic programs, National Air quality initiative in both orchards and dryland crop settings, Beginning and SD farmer and rancher pools, Energy Initiative, high tunnel initiative and disaster pools (they strike us often!).  Each of the statewide fund pools are also of improtance to our team and we wish to participate in.</t>
  </si>
  <si>
    <t>sage grouse</t>
  </si>
  <si>
    <t>to incraese ranching sustainability by maintaining and improving quality shrub steppe habitat for sage-obligate species, namely sage grouse</t>
  </si>
  <si>
    <t>Statewide Disaster</t>
  </si>
  <si>
    <t>Recovery from wildfires</t>
  </si>
  <si>
    <t>High Tunnel</t>
  </si>
  <si>
    <t>help small and urban farmers increase their production and maintain ag viability</t>
  </si>
  <si>
    <t>Orca Recovery/Salmon Recovery</t>
  </si>
  <si>
    <t>Yakima Basin - need to bring funds here to address water quality and habitat concerns. In concert with Yakima Basin Integrated Plan concepts.  Success of a wildlife program would be dependent on partnership collaboration, in particular YN and local CDs.   Mid-Columbia:  Rock Creek and Toppenish Creek high priority</t>
  </si>
  <si>
    <t>None = NET, Palouse, PST, SRT, SWT, Tribal, WPT</t>
  </si>
  <si>
    <t>State Initiative Treatment Acres and Requested Funds</t>
  </si>
  <si>
    <t>Requested Funds</t>
  </si>
  <si>
    <t>Not Specified - dryland</t>
  </si>
  <si>
    <t>Not Specified - orchards</t>
  </si>
  <si>
    <t>Sage grouse - range</t>
  </si>
  <si>
    <t>Sage grouse - crop</t>
  </si>
  <si>
    <t>Statewide disaster</t>
  </si>
  <si>
    <t>High tunnel</t>
  </si>
  <si>
    <t>Orca Recovery / Salmon Recovery</t>
  </si>
  <si>
    <t>NA</t>
  </si>
  <si>
    <t>State Initiatives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</si>
</sst>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
    <numFmt numFmtId="165" formatCode="#,##0.0"/>
    <numFmt numFmtId="166" formatCode="0.000"/>
    <numFmt numFmtId="167" formatCode="&quot;$&quot;#,##0"/>
  </numFmts>
  <fonts count="32" x14ac:knownFonts="1">
    <font>
      <sz val="11"/>
      <color theme="1"/>
      <name val="Calibri"/>
      <family val="2"/>
      <scheme val="minor"/>
    </font>
    <font>
      <sz val="11"/>
      <color theme="1"/>
      <name val="Calibri"/>
      <family val="2"/>
      <scheme val="minor"/>
    </font>
    <font>
      <sz val="12"/>
      <color theme="1"/>
      <name val="Goudy Old Style"/>
      <family val="2"/>
    </font>
    <font>
      <sz val="11"/>
      <color indexed="8"/>
      <name val="Times New Roman"/>
      <family val="1"/>
    </font>
    <font>
      <sz val="10"/>
      <color indexed="8"/>
      <name val="Arial"/>
      <family val="2"/>
    </font>
    <font>
      <sz val="9"/>
      <color indexed="8"/>
      <name val="Times New Roman"/>
      <family val="1"/>
    </font>
    <font>
      <sz val="10"/>
      <color indexed="8"/>
      <name val="Times New Roman"/>
      <family val="1"/>
    </font>
    <font>
      <b/>
      <sz val="11"/>
      <color theme="1"/>
      <name val="Calibri"/>
      <family val="2"/>
    </font>
    <font>
      <b/>
      <sz val="12"/>
      <color theme="1"/>
      <name val="Times New Roman"/>
      <family val="1"/>
    </font>
    <font>
      <b/>
      <sz val="14"/>
      <color theme="1"/>
      <name val="Times New Roman"/>
      <family val="1"/>
    </font>
    <font>
      <sz val="11"/>
      <color theme="1"/>
      <name val="Times New Roman"/>
      <family val="1"/>
    </font>
    <font>
      <sz val="9"/>
      <color theme="1"/>
      <name val="Times New Roman"/>
      <family val="1"/>
    </font>
    <font>
      <sz val="10"/>
      <color theme="1"/>
      <name val="Times New Roman"/>
      <family val="1"/>
    </font>
    <font>
      <sz val="7"/>
      <color theme="1"/>
      <name val="Times New Roman"/>
      <family val="1"/>
    </font>
    <font>
      <sz val="11"/>
      <color theme="0"/>
      <name val="Calibri"/>
      <family val="2"/>
      <scheme val="minor"/>
    </font>
    <font>
      <sz val="10"/>
      <color theme="0"/>
      <name val="Times New Roman"/>
      <family val="1"/>
    </font>
    <font>
      <sz val="10"/>
      <name val="Times New Roman"/>
      <family val="1"/>
    </font>
    <font>
      <sz val="11"/>
      <color rgb="FFFF0000"/>
      <name val="Calibri"/>
      <family val="2"/>
      <scheme val="minor"/>
    </font>
    <font>
      <b/>
      <sz val="10"/>
      <color theme="1"/>
      <name val="Times New Roman"/>
      <family val="1"/>
    </font>
    <font>
      <sz val="11"/>
      <color rgb="FFFF0000"/>
      <name val="Times New Roman"/>
      <family val="1"/>
    </font>
    <font>
      <sz val="10"/>
      <color rgb="FFFF0000"/>
      <name val="Times New Roman"/>
      <family val="1"/>
    </font>
    <font>
      <sz val="9"/>
      <color rgb="FFFF0000"/>
      <name val="Times New Roman"/>
      <family val="1"/>
    </font>
    <font>
      <sz val="7"/>
      <color rgb="FFFF0000"/>
      <name val="Times New Roman"/>
      <family val="1"/>
    </font>
    <font>
      <sz val="10"/>
      <color rgb="FF00B050"/>
      <name val="Times New Roman"/>
      <family val="1"/>
    </font>
    <font>
      <sz val="11"/>
      <color rgb="FF00B050"/>
      <name val="Calibri"/>
      <family val="2"/>
      <scheme val="minor"/>
    </font>
    <font>
      <b/>
      <sz val="11"/>
      <color theme="1"/>
      <name val="Calibri"/>
      <family val="2"/>
      <scheme val="minor"/>
    </font>
    <font>
      <sz val="10"/>
      <color rgb="FF00B050"/>
      <name val="Arial"/>
      <family val="2"/>
    </font>
    <font>
      <b/>
      <sz val="10"/>
      <color rgb="FFFF0000"/>
      <name val="Times New Roman"/>
      <family val="1"/>
    </font>
    <font>
      <b/>
      <sz val="11"/>
      <color theme="1"/>
      <name val="Times New Roman"/>
      <family val="1"/>
    </font>
    <font>
      <b/>
      <sz val="9"/>
      <color theme="1"/>
      <name val="Times New Roman"/>
      <family val="1"/>
    </font>
    <font>
      <b/>
      <sz val="10"/>
      <color indexed="8"/>
      <name val="Times New Roman"/>
      <family val="1"/>
    </font>
    <font>
      <sz val="8"/>
      <color theme="1"/>
      <name val="Calibri"/>
      <family val="2"/>
      <scheme val="minor"/>
    </font>
  </fonts>
  <fills count="5">
    <fill>
      <patternFill patternType="none"/>
    </fill>
    <fill>
      <patternFill patternType="gray125"/>
    </fill>
    <fill>
      <patternFill patternType="solid">
        <fgColor indexed="22"/>
        <bgColor indexed="0"/>
      </patternFill>
    </fill>
    <fill>
      <patternFill patternType="solid">
        <fgColor theme="4" tint="0.79998168889431442"/>
        <bgColor indexed="64"/>
      </patternFill>
    </fill>
    <fill>
      <patternFill patternType="solid">
        <fgColor rgb="FFFFFF00"/>
        <bgColor indexed="64"/>
      </patternFill>
    </fill>
  </fills>
  <borders count="31">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s>
  <cellStyleXfs count="7">
    <xf numFmtId="0" fontId="0" fillId="0" borderId="0"/>
    <xf numFmtId="0" fontId="2" fillId="0" borderId="0"/>
    <xf numFmtId="0" fontId="1" fillId="0" borderId="0"/>
    <xf numFmtId="0" fontId="1" fillId="0" borderId="0"/>
    <xf numFmtId="9" fontId="1" fillId="0" borderId="0" applyFont="0" applyFill="0" applyBorder="0" applyAlignment="0" applyProtection="0"/>
    <xf numFmtId="0" fontId="2" fillId="0" borderId="0"/>
    <xf numFmtId="0" fontId="4" fillId="0" borderId="0"/>
  </cellStyleXfs>
  <cellXfs count="479">
    <xf numFmtId="0" fontId="0" fillId="0" borderId="0" xfId="0"/>
    <xf numFmtId="0" fontId="0" fillId="0" borderId="0" xfId="0" applyAlignment="1">
      <alignment horizontal="center"/>
    </xf>
    <xf numFmtId="0" fontId="3" fillId="2" borderId="1" xfId="6" applyFont="1" applyFill="1" applyBorder="1" applyAlignment="1">
      <alignment horizontal="center"/>
    </xf>
    <xf numFmtId="0" fontId="0" fillId="0" borderId="0" xfId="0" applyBorder="1"/>
    <xf numFmtId="0" fontId="8" fillId="0" borderId="0" xfId="0" applyFont="1"/>
    <xf numFmtId="0" fontId="9" fillId="0" borderId="0" xfId="0" applyFont="1"/>
    <xf numFmtId="0" fontId="0" fillId="0" borderId="4" xfId="0" applyBorder="1"/>
    <xf numFmtId="0" fontId="0" fillId="0" borderId="5" xfId="0" applyBorder="1"/>
    <xf numFmtId="0" fontId="6" fillId="0" borderId="0" xfId="6" applyFont="1" applyFill="1" applyBorder="1" applyAlignment="1">
      <alignment wrapText="1"/>
    </xf>
    <xf numFmtId="0" fontId="0" fillId="0" borderId="0" xfId="0" applyBorder="1" applyAlignment="1">
      <alignment wrapText="1"/>
    </xf>
    <xf numFmtId="0" fontId="6" fillId="0" borderId="5" xfId="6" applyFont="1" applyFill="1" applyBorder="1" applyAlignment="1">
      <alignment wrapText="1"/>
    </xf>
    <xf numFmtId="0" fontId="6" fillId="0" borderId="0" xfId="6" applyFont="1" applyFill="1" applyBorder="1" applyAlignment="1">
      <alignment vertical="top"/>
    </xf>
    <xf numFmtId="0" fontId="10" fillId="0" borderId="4" xfId="0" applyFont="1" applyBorder="1"/>
    <xf numFmtId="0" fontId="5" fillId="0" borderId="0" xfId="6" applyFont="1" applyFill="1" applyBorder="1" applyAlignment="1">
      <alignment vertical="top"/>
    </xf>
    <xf numFmtId="0" fontId="11" fillId="0" borderId="0" xfId="0" applyFont="1" applyBorder="1" applyAlignment="1">
      <alignment vertical="top"/>
    </xf>
    <xf numFmtId="0" fontId="12" fillId="0" borderId="0" xfId="0" applyFont="1"/>
    <xf numFmtId="0" fontId="7" fillId="0" borderId="0" xfId="0" applyFont="1" applyBorder="1" applyAlignment="1">
      <alignment horizontal="center" vertical="center"/>
    </xf>
    <xf numFmtId="0" fontId="12" fillId="0" borderId="0" xfId="0" applyFont="1" applyAlignment="1">
      <alignment horizontal="center"/>
    </xf>
    <xf numFmtId="0" fontId="12" fillId="0" borderId="0" xfId="0" applyFont="1" applyAlignment="1">
      <alignment vertical="top"/>
    </xf>
    <xf numFmtId="0" fontId="0" fillId="0" borderId="0" xfId="0" applyAlignment="1">
      <alignment vertical="top"/>
    </xf>
    <xf numFmtId="0" fontId="12" fillId="0" borderId="0" xfId="0" applyFont="1" applyAlignment="1">
      <alignment horizontal="center" vertical="top" wrapText="1"/>
    </xf>
    <xf numFmtId="0" fontId="5" fillId="0" borderId="0" xfId="6" applyFont="1" applyFill="1" applyBorder="1" applyAlignment="1">
      <alignment vertical="top" wrapText="1"/>
    </xf>
    <xf numFmtId="0" fontId="6" fillId="0" borderId="0" xfId="6" applyFont="1" applyFill="1" applyBorder="1" applyAlignment="1">
      <alignment vertical="top" wrapText="1"/>
    </xf>
    <xf numFmtId="0" fontId="6" fillId="0" borderId="0" xfId="6" applyFont="1" applyFill="1" applyBorder="1" applyAlignment="1">
      <alignment vertical="center" wrapText="1"/>
    </xf>
    <xf numFmtId="0" fontId="12" fillId="0" borderId="0" xfId="0" applyFont="1" applyBorder="1" applyAlignment="1">
      <alignment horizontal="center"/>
    </xf>
    <xf numFmtId="0" fontId="12" fillId="0" borderId="0" xfId="0" applyFont="1" applyBorder="1"/>
    <xf numFmtId="9" fontId="12" fillId="0" borderId="0" xfId="0" applyNumberFormat="1" applyFont="1" applyBorder="1" applyAlignment="1">
      <alignment horizontal="center" vertical="center"/>
    </xf>
    <xf numFmtId="9" fontId="0" fillId="0" borderId="5" xfId="0" applyNumberFormat="1" applyBorder="1"/>
    <xf numFmtId="0" fontId="0" fillId="0" borderId="3" xfId="0" applyBorder="1"/>
    <xf numFmtId="0" fontId="12" fillId="0" borderId="3" xfId="0" applyFont="1" applyBorder="1" applyAlignment="1">
      <alignment horizontal="right" vertical="center"/>
    </xf>
    <xf numFmtId="0" fontId="12" fillId="0" borderId="4" xfId="0" applyFont="1" applyBorder="1" applyAlignment="1">
      <alignment horizontal="right" vertical="center"/>
    </xf>
    <xf numFmtId="9" fontId="12" fillId="0" borderId="4" xfId="0" applyNumberFormat="1" applyFont="1" applyBorder="1" applyAlignment="1">
      <alignment horizontal="center" vertical="center"/>
    </xf>
    <xf numFmtId="0" fontId="12" fillId="0" borderId="5" xfId="0" applyFont="1" applyBorder="1"/>
    <xf numFmtId="0" fontId="13" fillId="0" borderId="0" xfId="0" applyFont="1" applyBorder="1" applyAlignment="1">
      <alignment horizontal="center" vertical="center"/>
    </xf>
    <xf numFmtId="0" fontId="13" fillId="0" borderId="0" xfId="0" applyFont="1" applyBorder="1" applyAlignment="1">
      <alignment horizontal="center" vertical="top"/>
    </xf>
    <xf numFmtId="0" fontId="12" fillId="0" borderId="0" xfId="0" applyFont="1" applyBorder="1" applyAlignment="1">
      <alignment vertical="top"/>
    </xf>
    <xf numFmtId="0" fontId="12" fillId="0" borderId="0" xfId="0" applyFont="1" applyAlignment="1">
      <alignment horizontal="center" vertical="top"/>
    </xf>
    <xf numFmtId="0" fontId="12" fillId="0" borderId="4" xfId="0" applyFont="1" applyBorder="1"/>
    <xf numFmtId="0" fontId="12" fillId="0" borderId="4" xfId="0" applyFont="1" applyBorder="1" applyAlignment="1">
      <alignment vertical="top"/>
    </xf>
    <xf numFmtId="0" fontId="12" fillId="0" borderId="5" xfId="0" applyFont="1" applyBorder="1" applyAlignment="1">
      <alignment vertical="top"/>
    </xf>
    <xf numFmtId="0" fontId="6" fillId="0" borderId="0" xfId="6" applyFont="1" applyFill="1" applyBorder="1" applyAlignment="1">
      <alignment horizontal="left" wrapText="1"/>
    </xf>
    <xf numFmtId="0" fontId="5" fillId="0" borderId="5" xfId="6" applyFont="1" applyFill="1" applyBorder="1" applyAlignment="1">
      <alignment vertical="top"/>
    </xf>
    <xf numFmtId="0" fontId="13" fillId="0" borderId="5" xfId="0" applyFont="1" applyBorder="1" applyAlignment="1">
      <alignment horizontal="center" vertical="center"/>
    </xf>
    <xf numFmtId="0" fontId="0" fillId="0" borderId="5" xfId="0" applyBorder="1" applyAlignment="1">
      <alignment vertical="top"/>
    </xf>
    <xf numFmtId="0" fontId="0" fillId="0" borderId="0" xfId="0" applyAlignment="1"/>
    <xf numFmtId="0" fontId="0" fillId="0" borderId="0" xfId="0" applyAlignment="1">
      <alignment wrapText="1"/>
    </xf>
    <xf numFmtId="0" fontId="6" fillId="0" borderId="0" xfId="6" applyFont="1" applyFill="1" applyBorder="1" applyAlignment="1">
      <alignment horizontal="left" vertical="top" wrapText="1"/>
    </xf>
    <xf numFmtId="0" fontId="6" fillId="0" borderId="5" xfId="6" applyFont="1" applyFill="1" applyBorder="1" applyAlignment="1">
      <alignment vertical="top" wrapText="1"/>
    </xf>
    <xf numFmtId="0" fontId="13" fillId="0" borderId="5" xfId="0" applyFont="1" applyBorder="1" applyAlignment="1">
      <alignment horizontal="center" vertical="top"/>
    </xf>
    <xf numFmtId="164" fontId="12" fillId="0" borderId="4" xfId="0" applyNumberFormat="1" applyFont="1" applyBorder="1" applyAlignment="1">
      <alignment horizontal="center"/>
    </xf>
    <xf numFmtId="164" fontId="12" fillId="0" borderId="0" xfId="0" applyNumberFormat="1" applyFont="1" applyBorder="1" applyAlignment="1">
      <alignment horizontal="center"/>
    </xf>
    <xf numFmtId="0" fontId="12" fillId="0" borderId="0" xfId="0" applyFont="1" applyBorder="1" applyAlignment="1">
      <alignment horizontal="center" vertical="center"/>
    </xf>
    <xf numFmtId="164" fontId="12" fillId="0" borderId="0" xfId="0" applyNumberFormat="1" applyFont="1" applyBorder="1" applyAlignment="1">
      <alignment horizontal="center" vertical="center"/>
    </xf>
    <xf numFmtId="0" fontId="6" fillId="0" borderId="5" xfId="6" applyFont="1" applyFill="1" applyBorder="1" applyAlignment="1">
      <alignment vertical="top"/>
    </xf>
    <xf numFmtId="0" fontId="6" fillId="0" borderId="5" xfId="6" applyFont="1" applyFill="1" applyBorder="1" applyAlignment="1">
      <alignment horizontal="left" wrapText="1"/>
    </xf>
    <xf numFmtId="0" fontId="5" fillId="0" borderId="5" xfId="6" applyFont="1" applyFill="1" applyBorder="1" applyAlignment="1">
      <alignment vertical="top" wrapText="1"/>
    </xf>
    <xf numFmtId="0" fontId="5" fillId="0" borderId="0" xfId="6" applyFont="1" applyFill="1" applyBorder="1" applyAlignment="1">
      <alignment vertical="center" wrapText="1"/>
    </xf>
    <xf numFmtId="10" fontId="0" fillId="0" borderId="0" xfId="0" applyNumberFormat="1"/>
    <xf numFmtId="0" fontId="0" fillId="0" borderId="0" xfId="0"/>
    <xf numFmtId="9" fontId="0" fillId="0" borderId="0" xfId="0" applyNumberFormat="1"/>
    <xf numFmtId="0" fontId="12" fillId="0" borderId="0" xfId="0" applyFont="1" applyBorder="1" applyAlignment="1">
      <alignment wrapText="1"/>
    </xf>
    <xf numFmtId="164" fontId="12" fillId="0" borderId="5" xfId="0" applyNumberFormat="1" applyFont="1" applyBorder="1" applyAlignment="1">
      <alignment horizontal="center"/>
    </xf>
    <xf numFmtId="0" fontId="14" fillId="0" borderId="0" xfId="0" applyFont="1" applyFill="1"/>
    <xf numFmtId="0" fontId="6" fillId="0" borderId="0" xfId="6" applyFont="1" applyFill="1" applyBorder="1" applyAlignment="1">
      <alignment vertical="center"/>
    </xf>
    <xf numFmtId="164" fontId="12" fillId="0" borderId="0" xfId="0" applyNumberFormat="1" applyFont="1" applyFill="1" applyBorder="1" applyAlignment="1">
      <alignment horizontal="center" vertical="center"/>
    </xf>
    <xf numFmtId="0" fontId="12" fillId="0" borderId="0" xfId="0" applyFont="1" applyAlignment="1">
      <alignment horizontal="left" vertical="top"/>
    </xf>
    <xf numFmtId="0" fontId="0" fillId="0" borderId="0" xfId="0"/>
    <xf numFmtId="0" fontId="9" fillId="0" borderId="0" xfId="0" applyFont="1" applyBorder="1"/>
    <xf numFmtId="0" fontId="8" fillId="0" borderId="0" xfId="0" applyFont="1" applyBorder="1"/>
    <xf numFmtId="0" fontId="12" fillId="0" borderId="4" xfId="0" applyFont="1" applyBorder="1" applyAlignment="1">
      <alignment horizontal="center" vertical="top"/>
    </xf>
    <xf numFmtId="164" fontId="11" fillId="0" borderId="4" xfId="0" applyNumberFormat="1" applyFont="1" applyBorder="1" applyAlignment="1">
      <alignment horizontal="left" vertical="top" wrapText="1"/>
    </xf>
    <xf numFmtId="164" fontId="12" fillId="0" borderId="4" xfId="0" applyNumberFormat="1" applyFont="1" applyBorder="1" applyAlignment="1">
      <alignment horizontal="center" vertical="top"/>
    </xf>
    <xf numFmtId="3" fontId="12" fillId="0" borderId="4" xfId="0" applyNumberFormat="1" applyFont="1" applyBorder="1" applyAlignment="1">
      <alignment horizontal="center" vertical="top"/>
    </xf>
    <xf numFmtId="0" fontId="12" fillId="0" borderId="0" xfId="0" applyFont="1" applyBorder="1" applyAlignment="1">
      <alignment horizontal="center" vertical="top"/>
    </xf>
    <xf numFmtId="164" fontId="11" fillId="0" borderId="0" xfId="0" applyNumberFormat="1" applyFont="1" applyBorder="1" applyAlignment="1">
      <alignment horizontal="left" vertical="top" wrapText="1"/>
    </xf>
    <xf numFmtId="164" fontId="12" fillId="0" borderId="0" xfId="0" applyNumberFormat="1" applyFont="1" applyBorder="1" applyAlignment="1">
      <alignment horizontal="center" vertical="top"/>
    </xf>
    <xf numFmtId="3" fontId="12" fillId="0" borderId="0" xfId="0" applyNumberFormat="1" applyFont="1" applyBorder="1" applyAlignment="1">
      <alignment horizontal="center" vertical="top"/>
    </xf>
    <xf numFmtId="165" fontId="12" fillId="0" borderId="4" xfId="0" applyNumberFormat="1" applyFont="1" applyBorder="1" applyAlignment="1">
      <alignment horizontal="center" vertical="top"/>
    </xf>
    <xf numFmtId="165" fontId="12" fillId="0" borderId="0" xfId="0" applyNumberFormat="1" applyFont="1" applyBorder="1" applyAlignment="1">
      <alignment horizontal="center" vertical="top"/>
    </xf>
    <xf numFmtId="0" fontId="12" fillId="0" borderId="5" xfId="0" applyFont="1" applyBorder="1" applyAlignment="1">
      <alignment horizontal="center" vertical="top"/>
    </xf>
    <xf numFmtId="164" fontId="11" fillId="0" borderId="5" xfId="0" applyNumberFormat="1" applyFont="1" applyBorder="1" applyAlignment="1">
      <alignment horizontal="left" vertical="top" wrapText="1"/>
    </xf>
    <xf numFmtId="164" fontId="12" fillId="0" borderId="5" xfId="0" applyNumberFormat="1" applyFont="1" applyBorder="1" applyAlignment="1">
      <alignment horizontal="center" vertical="top"/>
    </xf>
    <xf numFmtId="3" fontId="12" fillId="0" borderId="5" xfId="0" applyNumberFormat="1" applyFont="1" applyBorder="1" applyAlignment="1">
      <alignment horizontal="center" vertical="top"/>
    </xf>
    <xf numFmtId="0" fontId="0" fillId="0" borderId="4" xfId="0" applyBorder="1" applyAlignment="1">
      <alignment wrapText="1"/>
    </xf>
    <xf numFmtId="0" fontId="6" fillId="0" borderId="4" xfId="6" applyFont="1" applyFill="1" applyBorder="1" applyAlignment="1">
      <alignment wrapText="1"/>
    </xf>
    <xf numFmtId="0" fontId="9" fillId="0" borderId="5" xfId="0" applyFont="1" applyBorder="1"/>
    <xf numFmtId="0" fontId="6" fillId="0" borderId="4" xfId="6" applyFont="1" applyFill="1" applyBorder="1" applyAlignment="1">
      <alignment horizontal="left" wrapText="1"/>
    </xf>
    <xf numFmtId="0" fontId="0" fillId="0" borderId="5" xfId="0" applyBorder="1" applyAlignment="1">
      <alignment wrapText="1"/>
    </xf>
    <xf numFmtId="0" fontId="6" fillId="0" borderId="4" xfId="6" applyFont="1" applyFill="1" applyBorder="1" applyAlignment="1">
      <alignment vertical="center" wrapText="1"/>
    </xf>
    <xf numFmtId="0" fontId="12" fillId="0" borderId="3" xfId="0" applyFont="1" applyBorder="1" applyAlignment="1">
      <alignment vertical="top"/>
    </xf>
    <xf numFmtId="0" fontId="6" fillId="0" borderId="5" xfId="6" applyFont="1" applyFill="1" applyBorder="1" applyAlignment="1">
      <alignment horizontal="left" vertical="top" wrapText="1"/>
    </xf>
    <xf numFmtId="0" fontId="8" fillId="0" borderId="4" xfId="0" applyFont="1" applyBorder="1"/>
    <xf numFmtId="0" fontId="9" fillId="0" borderId="4" xfId="0" applyFont="1" applyBorder="1"/>
    <xf numFmtId="0" fontId="12" fillId="0" borderId="4" xfId="0" applyFont="1" applyBorder="1" applyAlignment="1">
      <alignment wrapText="1"/>
    </xf>
    <xf numFmtId="0" fontId="0" fillId="0" borderId="0" xfId="0"/>
    <xf numFmtId="0" fontId="12" fillId="0" borderId="3" xfId="0" applyFont="1" applyBorder="1" applyAlignment="1">
      <alignment horizontal="center" vertical="top"/>
    </xf>
    <xf numFmtId="164" fontId="11" fillId="0" borderId="3" xfId="0" applyNumberFormat="1" applyFont="1" applyBorder="1" applyAlignment="1">
      <alignment horizontal="left" vertical="top" wrapText="1"/>
    </xf>
    <xf numFmtId="164" fontId="12" fillId="0" borderId="3" xfId="0" applyNumberFormat="1" applyFont="1" applyBorder="1" applyAlignment="1">
      <alignment horizontal="center" vertical="top"/>
    </xf>
    <xf numFmtId="3" fontId="12" fillId="0" borderId="3" xfId="0" applyNumberFormat="1" applyFont="1" applyBorder="1" applyAlignment="1">
      <alignment horizontal="center" vertical="top"/>
    </xf>
    <xf numFmtId="0" fontId="6" fillId="0" borderId="3" xfId="6" applyFont="1" applyFill="1" applyBorder="1" applyAlignment="1">
      <alignment wrapText="1"/>
    </xf>
    <xf numFmtId="0" fontId="0" fillId="0" borderId="0" xfId="0" applyBorder="1" applyAlignment="1">
      <alignment vertical="top"/>
    </xf>
    <xf numFmtId="0" fontId="12" fillId="0" borderId="0" xfId="0" applyFont="1" applyAlignment="1">
      <alignment vertical="top" wrapText="1"/>
    </xf>
    <xf numFmtId="0" fontId="14" fillId="0" borderId="0" xfId="0" applyFont="1" applyAlignment="1">
      <alignment horizontal="center"/>
    </xf>
    <xf numFmtId="164" fontId="0" fillId="0" borderId="0" xfId="0" applyNumberFormat="1" applyBorder="1"/>
    <xf numFmtId="0" fontId="6" fillId="0" borderId="0" xfId="6" applyFont="1" applyFill="1" applyBorder="1" applyAlignment="1">
      <alignment horizontal="center" vertical="top"/>
    </xf>
    <xf numFmtId="0" fontId="12" fillId="0" borderId="4" xfId="0" applyFont="1" applyBorder="1" applyAlignment="1">
      <alignment horizontal="left" vertical="top"/>
    </xf>
    <xf numFmtId="0" fontId="12" fillId="0" borderId="0" xfId="0" applyFont="1" applyBorder="1" applyAlignment="1">
      <alignment horizontal="left" vertical="top"/>
    </xf>
    <xf numFmtId="0" fontId="12" fillId="0" borderId="5" xfId="0" applyFont="1" applyBorder="1" applyAlignment="1">
      <alignment horizontal="left" vertical="top"/>
    </xf>
    <xf numFmtId="0" fontId="15" fillId="0" borderId="0" xfId="0" applyFont="1"/>
    <xf numFmtId="0" fontId="14" fillId="0" borderId="0" xfId="0" applyFont="1"/>
    <xf numFmtId="0" fontId="16" fillId="0" borderId="0" xfId="0" applyFont="1" applyAlignment="1">
      <alignment vertical="center"/>
    </xf>
    <xf numFmtId="164" fontId="0" fillId="0" borderId="0" xfId="0" applyNumberFormat="1" applyFill="1"/>
    <xf numFmtId="0" fontId="6" fillId="0" borderId="0" xfId="6" applyFont="1" applyFill="1" applyBorder="1" applyAlignment="1"/>
    <xf numFmtId="0" fontId="6" fillId="0" borderId="0" xfId="6" applyFont="1" applyFill="1" applyBorder="1" applyAlignment="1">
      <alignment horizontal="left" vertical="top"/>
    </xf>
    <xf numFmtId="0" fontId="15" fillId="0" borderId="4" xfId="0" applyFont="1" applyBorder="1"/>
    <xf numFmtId="0" fontId="15" fillId="0" borderId="0" xfId="0" applyFont="1" applyBorder="1"/>
    <xf numFmtId="0" fontId="15" fillId="0" borderId="5" xfId="0" applyFont="1" applyBorder="1"/>
    <xf numFmtId="0" fontId="12" fillId="0" borderId="0" xfId="0" applyFont="1" applyFill="1" applyBorder="1" applyAlignment="1">
      <alignment horizontal="left" vertical="top"/>
    </xf>
    <xf numFmtId="3" fontId="12" fillId="0" borderId="4" xfId="0" applyNumberFormat="1" applyFont="1" applyBorder="1" applyAlignment="1">
      <alignment horizontal="center"/>
    </xf>
    <xf numFmtId="3" fontId="12" fillId="0" borderId="0" xfId="0" applyNumberFormat="1" applyFont="1" applyBorder="1" applyAlignment="1">
      <alignment horizontal="center"/>
    </xf>
    <xf numFmtId="3" fontId="12" fillId="0" borderId="5" xfId="0" applyNumberFormat="1" applyFont="1" applyBorder="1" applyAlignment="1">
      <alignment horizontal="center"/>
    </xf>
    <xf numFmtId="3" fontId="12" fillId="0" borderId="0" xfId="0" applyNumberFormat="1" applyFont="1" applyFill="1" applyBorder="1" applyAlignment="1">
      <alignment horizontal="center" vertical="center"/>
    </xf>
    <xf numFmtId="3" fontId="12" fillId="0" borderId="0" xfId="0" applyNumberFormat="1" applyFont="1" applyBorder="1" applyAlignment="1">
      <alignment horizontal="center" vertical="center"/>
    </xf>
    <xf numFmtId="0" fontId="16" fillId="0" borderId="0" xfId="0" applyFont="1" applyAlignment="1">
      <alignment horizontal="center"/>
    </xf>
    <xf numFmtId="2" fontId="0" fillId="0" borderId="0" xfId="0" applyNumberFormat="1"/>
    <xf numFmtId="1" fontId="0" fillId="0" borderId="0" xfId="0" applyNumberFormat="1"/>
    <xf numFmtId="0" fontId="18" fillId="0" borderId="0" xfId="0" applyFont="1"/>
    <xf numFmtId="0" fontId="15" fillId="0" borderId="0" xfId="0" applyFont="1" applyFill="1" applyBorder="1"/>
    <xf numFmtId="0" fontId="12" fillId="0" borderId="0" xfId="0" applyFont="1" applyBorder="1" applyAlignment="1">
      <alignment vertical="top" wrapText="1"/>
    </xf>
    <xf numFmtId="0" fontId="12" fillId="0" borderId="3" xfId="0" applyFont="1" applyBorder="1"/>
    <xf numFmtId="2" fontId="12" fillId="0" borderId="0" xfId="0" applyNumberFormat="1" applyFont="1"/>
    <xf numFmtId="1" fontId="12" fillId="0" borderId="0" xfId="0" applyNumberFormat="1" applyFont="1"/>
    <xf numFmtId="9" fontId="12" fillId="0" borderId="0" xfId="0" applyNumberFormat="1" applyFont="1"/>
    <xf numFmtId="0" fontId="12" fillId="0" borderId="0" xfId="0" applyFont="1" applyAlignment="1">
      <alignment horizontal="right"/>
    </xf>
    <xf numFmtId="9" fontId="12" fillId="0" borderId="0" xfId="0" applyNumberFormat="1" applyFont="1" applyAlignment="1">
      <alignment horizontal="right"/>
    </xf>
    <xf numFmtId="0" fontId="12" fillId="0" borderId="0" xfId="0" applyFont="1" applyFill="1"/>
    <xf numFmtId="0" fontId="12" fillId="0" borderId="0" xfId="0" applyFont="1" applyFill="1" applyAlignment="1">
      <alignment horizontal="center"/>
    </xf>
    <xf numFmtId="0" fontId="17" fillId="0" borderId="0" xfId="0" applyFont="1" applyFill="1"/>
    <xf numFmtId="0" fontId="12" fillId="0" borderId="0" xfId="0" applyFont="1" applyAlignment="1"/>
    <xf numFmtId="0" fontId="16" fillId="3" borderId="7" xfId="0" applyFont="1" applyFill="1" applyBorder="1"/>
    <xf numFmtId="0" fontId="16" fillId="3" borderId="6" xfId="0" applyFont="1" applyFill="1" applyBorder="1" applyAlignment="1">
      <alignment horizontal="center"/>
    </xf>
    <xf numFmtId="0" fontId="19" fillId="0" borderId="2" xfId="6" applyFont="1" applyFill="1" applyBorder="1" applyAlignment="1">
      <alignment horizontal="right"/>
    </xf>
    <xf numFmtId="0" fontId="19" fillId="0" borderId="2" xfId="6" applyFont="1" applyFill="1" applyBorder="1" applyAlignment="1"/>
    <xf numFmtId="0" fontId="17" fillId="0" borderId="0" xfId="0" applyFont="1"/>
    <xf numFmtId="0" fontId="20" fillId="0" borderId="0" xfId="0" applyFont="1"/>
    <xf numFmtId="0" fontId="19" fillId="0" borderId="4" xfId="0" applyFont="1" applyBorder="1"/>
    <xf numFmtId="0" fontId="17" fillId="0" borderId="4" xfId="0" applyFont="1" applyBorder="1"/>
    <xf numFmtId="0" fontId="21" fillId="0" borderId="0" xfId="6" applyFont="1" applyFill="1" applyBorder="1" applyAlignment="1">
      <alignment vertical="top"/>
    </xf>
    <xf numFmtId="0" fontId="17" fillId="0" borderId="0" xfId="0" applyFont="1" applyBorder="1"/>
    <xf numFmtId="0" fontId="22" fillId="0" borderId="0" xfId="0" applyFont="1" applyBorder="1" applyAlignment="1">
      <alignment horizontal="center" vertical="center"/>
    </xf>
    <xf numFmtId="0" fontId="20" fillId="0" borderId="0" xfId="6" applyFont="1" applyFill="1" applyBorder="1" applyAlignment="1">
      <alignment wrapText="1"/>
    </xf>
    <xf numFmtId="0" fontId="22" fillId="0" borderId="0" xfId="0" applyFont="1" applyBorder="1" applyAlignment="1">
      <alignment horizontal="center" vertical="top"/>
    </xf>
    <xf numFmtId="0" fontId="20" fillId="0" borderId="0" xfId="6" applyFont="1" applyFill="1" applyBorder="1" applyAlignment="1">
      <alignment vertical="top"/>
    </xf>
    <xf numFmtId="0" fontId="20" fillId="0" borderId="0" xfId="0" applyFont="1" applyAlignment="1">
      <alignment horizontal="center"/>
    </xf>
    <xf numFmtId="2" fontId="20" fillId="0" borderId="0" xfId="0" applyNumberFormat="1" applyFont="1"/>
    <xf numFmtId="1" fontId="20" fillId="0" borderId="0" xfId="0" applyNumberFormat="1" applyFont="1"/>
    <xf numFmtId="9" fontId="20" fillId="0" borderId="0" xfId="0" applyNumberFormat="1" applyFont="1"/>
    <xf numFmtId="0" fontId="20" fillId="0" borderId="0" xfId="0" applyFont="1" applyAlignment="1">
      <alignment horizontal="right"/>
    </xf>
    <xf numFmtId="0" fontId="20" fillId="0" borderId="0" xfId="0" applyFont="1" applyAlignment="1">
      <alignment horizontal="center" vertical="center"/>
    </xf>
    <xf numFmtId="0" fontId="20" fillId="0" borderId="0" xfId="0" applyFont="1" applyAlignment="1"/>
    <xf numFmtId="0" fontId="20" fillId="0" borderId="0" xfId="0" applyFont="1" applyFill="1"/>
    <xf numFmtId="0" fontId="20" fillId="0" borderId="0" xfId="0" applyFont="1" applyAlignment="1">
      <alignment vertical="top"/>
    </xf>
    <xf numFmtId="0" fontId="17" fillId="0" borderId="0" xfId="0" applyFont="1" applyAlignment="1">
      <alignment vertical="top"/>
    </xf>
    <xf numFmtId="0" fontId="20" fillId="0" borderId="0" xfId="0" applyFont="1" applyAlignment="1">
      <alignment horizontal="center" vertical="top" wrapText="1"/>
    </xf>
    <xf numFmtId="0" fontId="20" fillId="0" borderId="0" xfId="0" applyFont="1" applyBorder="1" applyAlignment="1">
      <alignment horizontal="center" vertical="center"/>
    </xf>
    <xf numFmtId="0" fontId="20" fillId="0" borderId="0" xfId="0" applyFont="1" applyBorder="1"/>
    <xf numFmtId="9" fontId="20" fillId="0" borderId="0" xfId="0" applyNumberFormat="1" applyFont="1" applyBorder="1" applyAlignment="1">
      <alignment horizontal="center"/>
    </xf>
    <xf numFmtId="9" fontId="20" fillId="0" borderId="0" xfId="0" applyNumberFormat="1" applyFont="1" applyBorder="1" applyAlignment="1">
      <alignment horizontal="center" vertical="center"/>
    </xf>
    <xf numFmtId="164" fontId="17" fillId="0" borderId="0" xfId="0" applyNumberFormat="1" applyFont="1" applyFill="1"/>
    <xf numFmtId="9" fontId="20" fillId="0" borderId="0" xfId="0" applyNumberFormat="1" applyFont="1" applyAlignment="1">
      <alignment horizontal="center"/>
    </xf>
    <xf numFmtId="9" fontId="0" fillId="0" borderId="0" xfId="0" applyNumberFormat="1" applyFont="1" applyAlignment="1">
      <alignment horizontal="center"/>
    </xf>
    <xf numFmtId="0" fontId="20" fillId="0" borderId="0" xfId="0" applyFont="1" applyBorder="1" applyAlignment="1">
      <alignment vertical="top"/>
    </xf>
    <xf numFmtId="0" fontId="20" fillId="0" borderId="0" xfId="6" applyFont="1" applyFill="1" applyBorder="1" applyAlignment="1">
      <alignment vertical="top" wrapText="1"/>
    </xf>
    <xf numFmtId="0" fontId="17" fillId="0" borderId="0" xfId="0" applyFont="1" applyBorder="1" applyAlignment="1">
      <alignment vertical="top" wrapText="1"/>
    </xf>
    <xf numFmtId="0" fontId="17" fillId="0" borderId="5" xfId="0" applyFont="1" applyBorder="1"/>
    <xf numFmtId="0" fontId="22" fillId="0" borderId="5" xfId="0" applyFont="1" applyBorder="1" applyAlignment="1">
      <alignment horizontal="center" vertical="top"/>
    </xf>
    <xf numFmtId="0" fontId="20" fillId="0" borderId="5" xfId="6" applyFont="1" applyFill="1" applyBorder="1" applyAlignment="1">
      <alignment vertical="top" wrapText="1"/>
    </xf>
    <xf numFmtId="0" fontId="21" fillId="0" borderId="5" xfId="6" applyFont="1" applyFill="1" applyBorder="1" applyAlignment="1">
      <alignment vertical="top"/>
    </xf>
    <xf numFmtId="0" fontId="20" fillId="0" borderId="4" xfId="0" applyFont="1" applyBorder="1"/>
    <xf numFmtId="164" fontId="20" fillId="0" borderId="4" xfId="0" applyNumberFormat="1" applyFont="1" applyBorder="1" applyAlignment="1">
      <alignment horizontal="center"/>
    </xf>
    <xf numFmtId="164" fontId="20" fillId="0" borderId="0" xfId="0" applyNumberFormat="1" applyFont="1" applyBorder="1" applyAlignment="1">
      <alignment horizontal="center"/>
    </xf>
    <xf numFmtId="0" fontId="20" fillId="0" borderId="5" xfId="0" applyFont="1" applyBorder="1"/>
    <xf numFmtId="164" fontId="20" fillId="0" borderId="5" xfId="0" applyNumberFormat="1" applyFont="1" applyBorder="1" applyAlignment="1">
      <alignment horizontal="center"/>
    </xf>
    <xf numFmtId="2" fontId="17" fillId="0" borderId="0" xfId="0" applyNumberFormat="1" applyFont="1"/>
    <xf numFmtId="1" fontId="17" fillId="0" borderId="0" xfId="0" applyNumberFormat="1" applyFont="1"/>
    <xf numFmtId="9" fontId="17" fillId="0" borderId="0" xfId="0" applyNumberFormat="1" applyFont="1"/>
    <xf numFmtId="0" fontId="20" fillId="0" borderId="4" xfId="0" applyFont="1" applyBorder="1" applyAlignment="1">
      <alignment vertical="top"/>
    </xf>
    <xf numFmtId="0" fontId="20" fillId="3" borderId="8" xfId="0" applyFont="1" applyFill="1" applyBorder="1"/>
    <xf numFmtId="0" fontId="20" fillId="3" borderId="6" xfId="0" applyFont="1" applyFill="1" applyBorder="1" applyAlignment="1">
      <alignment horizontal="center"/>
    </xf>
    <xf numFmtId="0" fontId="20" fillId="0" borderId="6" xfId="0" applyFont="1" applyBorder="1" applyAlignment="1">
      <alignment vertical="top" wrapText="1"/>
    </xf>
    <xf numFmtId="3" fontId="20" fillId="0" borderId="6" xfId="0" applyNumberFormat="1" applyFont="1" applyBorder="1" applyAlignment="1">
      <alignment horizontal="center" vertical="center"/>
    </xf>
    <xf numFmtId="3" fontId="20" fillId="0" borderId="0" xfId="0" applyNumberFormat="1" applyFont="1"/>
    <xf numFmtId="0" fontId="12" fillId="0" borderId="0" xfId="6" applyFont="1" applyFill="1" applyBorder="1" applyAlignment="1">
      <alignment vertical="top" wrapText="1"/>
    </xf>
    <xf numFmtId="0" fontId="1" fillId="0" borderId="0" xfId="0" applyFont="1" applyBorder="1"/>
    <xf numFmtId="0" fontId="1" fillId="0" borderId="0" xfId="0" applyFont="1"/>
    <xf numFmtId="0" fontId="12" fillId="0" borderId="0" xfId="6" applyFont="1" applyFill="1" applyBorder="1" applyAlignment="1">
      <alignment vertical="top"/>
    </xf>
    <xf numFmtId="0" fontId="12" fillId="0" borderId="5" xfId="6" applyFont="1" applyFill="1" applyBorder="1" applyAlignment="1">
      <alignment vertical="top" wrapText="1"/>
    </xf>
    <xf numFmtId="0" fontId="1" fillId="0" borderId="5" xfId="0" applyFont="1" applyBorder="1"/>
    <xf numFmtId="0" fontId="11" fillId="0" borderId="0" xfId="6" applyFont="1" applyFill="1" applyBorder="1" applyAlignment="1">
      <alignment vertical="top"/>
    </xf>
    <xf numFmtId="0" fontId="12" fillId="0" borderId="0" xfId="6" applyFont="1" applyFill="1" applyBorder="1" applyAlignment="1">
      <alignment horizontal="left" vertical="top" wrapText="1"/>
    </xf>
    <xf numFmtId="0" fontId="12" fillId="0" borderId="0" xfId="6" applyFont="1" applyFill="1" applyBorder="1" applyAlignment="1">
      <alignment horizontal="left" vertical="top"/>
    </xf>
    <xf numFmtId="0" fontId="0" fillId="0" borderId="0" xfId="0" applyFont="1" applyFill="1"/>
    <xf numFmtId="0" fontId="0" fillId="0" borderId="0" xfId="0" applyFont="1"/>
    <xf numFmtId="0" fontId="12" fillId="0" borderId="0" xfId="6" applyFont="1" applyFill="1" applyBorder="1" applyAlignment="1">
      <alignment horizontal="left" wrapText="1"/>
    </xf>
    <xf numFmtId="0" fontId="12" fillId="0" borderId="0" xfId="6" applyFont="1" applyFill="1" applyBorder="1" applyAlignment="1">
      <alignment wrapText="1"/>
    </xf>
    <xf numFmtId="9" fontId="20" fillId="0" borderId="0" xfId="0" applyNumberFormat="1" applyFont="1" applyBorder="1" applyAlignment="1">
      <alignment horizontal="center" vertical="top"/>
    </xf>
    <xf numFmtId="0" fontId="20" fillId="0" borderId="0" xfId="0" applyFont="1" applyBorder="1" applyAlignment="1">
      <alignment horizontal="center"/>
    </xf>
    <xf numFmtId="0" fontId="20" fillId="0" borderId="0" xfId="0" applyFont="1" applyBorder="1" applyAlignment="1">
      <alignment horizontal="right" vertical="center"/>
    </xf>
    <xf numFmtId="0" fontId="0" fillId="0" borderId="0" xfId="0" applyFont="1" applyBorder="1"/>
    <xf numFmtId="0" fontId="0" fillId="0" borderId="4" xfId="0" applyFont="1" applyBorder="1"/>
    <xf numFmtId="0" fontId="0" fillId="0" borderId="0" xfId="0" applyFont="1" applyBorder="1" applyAlignment="1">
      <alignment wrapText="1"/>
    </xf>
    <xf numFmtId="0" fontId="0" fillId="0" borderId="5" xfId="0" applyFont="1" applyBorder="1"/>
    <xf numFmtId="0" fontId="12" fillId="0" borderId="5" xfId="6" applyFont="1" applyFill="1" applyBorder="1" applyAlignment="1">
      <alignment wrapText="1"/>
    </xf>
    <xf numFmtId="0" fontId="11" fillId="0" borderId="0" xfId="6" applyFont="1" applyFill="1" applyBorder="1" applyAlignment="1">
      <alignment vertical="center"/>
    </xf>
    <xf numFmtId="0" fontId="0" fillId="0" borderId="5" xfId="0" applyFont="1" applyBorder="1" applyAlignment="1">
      <alignment vertical="top"/>
    </xf>
    <xf numFmtId="0" fontId="12" fillId="4" borderId="0" xfId="0" applyFont="1" applyFill="1"/>
    <xf numFmtId="0" fontId="19" fillId="0" borderId="12" xfId="6" applyFont="1" applyFill="1" applyBorder="1" applyAlignment="1">
      <alignment horizontal="right"/>
    </xf>
    <xf numFmtId="0" fontId="12" fillId="0" borderId="0" xfId="0" applyFont="1" applyAlignment="1">
      <alignment vertical="center"/>
    </xf>
    <xf numFmtId="0" fontId="12" fillId="0" borderId="0" xfId="0" applyFont="1" applyAlignment="1">
      <alignment horizontal="center" vertical="center"/>
    </xf>
    <xf numFmtId="0" fontId="11" fillId="0" borderId="0" xfId="6" applyFont="1" applyFill="1" applyBorder="1" applyAlignment="1">
      <alignment vertical="top" wrapText="1"/>
    </xf>
    <xf numFmtId="166" fontId="12" fillId="0" borderId="0" xfId="0" applyNumberFormat="1" applyFont="1"/>
    <xf numFmtId="166" fontId="12" fillId="0" borderId="0" xfId="0" applyNumberFormat="1" applyFont="1" applyAlignment="1"/>
    <xf numFmtId="166" fontId="12" fillId="0" borderId="0" xfId="0" applyNumberFormat="1" applyFont="1" applyAlignment="1">
      <alignment horizontal="right"/>
    </xf>
    <xf numFmtId="166" fontId="0" fillId="0" borderId="0" xfId="0" applyNumberFormat="1"/>
    <xf numFmtId="166" fontId="12" fillId="0" borderId="0" xfId="0" applyNumberFormat="1" applyFont="1" applyFill="1"/>
    <xf numFmtId="1" fontId="12" fillId="4" borderId="0" xfId="0" applyNumberFormat="1" applyFont="1" applyFill="1"/>
    <xf numFmtId="0" fontId="0" fillId="0" borderId="0" xfId="0" applyFont="1" applyAlignment="1">
      <alignment vertical="top"/>
    </xf>
    <xf numFmtId="10" fontId="12" fillId="0" borderId="0" xfId="0" applyNumberFormat="1" applyFont="1" applyBorder="1" applyAlignment="1">
      <alignment horizontal="center" vertical="center"/>
    </xf>
    <xf numFmtId="10" fontId="12" fillId="0" borderId="0" xfId="0" applyNumberFormat="1" applyFont="1" applyBorder="1"/>
    <xf numFmtId="10" fontId="12" fillId="0" borderId="0" xfId="0" applyNumberFormat="1" applyFont="1" applyBorder="1" applyAlignment="1">
      <alignment horizontal="center"/>
    </xf>
    <xf numFmtId="10" fontId="12" fillId="0" borderId="5" xfId="0" applyNumberFormat="1" applyFont="1" applyBorder="1" applyAlignment="1">
      <alignment horizontal="center"/>
    </xf>
    <xf numFmtId="10" fontId="12" fillId="0" borderId="3" xfId="0" applyNumberFormat="1" applyFont="1" applyBorder="1" applyAlignment="1">
      <alignment horizontal="center" vertical="center"/>
    </xf>
    <xf numFmtId="0" fontId="11" fillId="0" borderId="0" xfId="0" applyFont="1"/>
    <xf numFmtId="0" fontId="7" fillId="0" borderId="0" xfId="0" applyFont="1" applyBorder="1" applyAlignment="1">
      <alignment horizontal="center"/>
    </xf>
    <xf numFmtId="0" fontId="12" fillId="0" borderId="0" xfId="6" applyFont="1" applyFill="1" applyBorder="1" applyAlignment="1">
      <alignment vertical="center" wrapText="1"/>
    </xf>
    <xf numFmtId="0" fontId="11" fillId="0" borderId="0" xfId="0" applyFont="1" applyBorder="1" applyAlignment="1">
      <alignment vertical="top" wrapText="1"/>
    </xf>
    <xf numFmtId="0" fontId="0" fillId="0" borderId="0" xfId="0" applyFont="1" applyFill="1" applyBorder="1"/>
    <xf numFmtId="0" fontId="14" fillId="0" borderId="0" xfId="0" applyFont="1" applyBorder="1"/>
    <xf numFmtId="0" fontId="14" fillId="0" borderId="0" xfId="0" applyFont="1" applyFill="1" applyBorder="1"/>
    <xf numFmtId="0" fontId="0" fillId="0" borderId="4" xfId="0" applyFont="1" applyFill="1" applyBorder="1"/>
    <xf numFmtId="0" fontId="12" fillId="0" borderId="4" xfId="0" applyFont="1" applyFill="1" applyBorder="1" applyAlignment="1">
      <alignment horizontal="center" vertical="top"/>
    </xf>
    <xf numFmtId="164" fontId="11" fillId="0" borderId="4" xfId="0" applyNumberFormat="1" applyFont="1" applyFill="1" applyBorder="1" applyAlignment="1">
      <alignment horizontal="left" vertical="top" wrapText="1"/>
    </xf>
    <xf numFmtId="164" fontId="12" fillId="0" borderId="4" xfId="0" applyNumberFormat="1" applyFont="1" applyFill="1" applyBorder="1" applyAlignment="1">
      <alignment horizontal="center" vertical="top"/>
    </xf>
    <xf numFmtId="3" fontId="12" fillId="0" borderId="4" xfId="0" applyNumberFormat="1" applyFont="1" applyFill="1" applyBorder="1" applyAlignment="1">
      <alignment horizontal="center" vertical="top"/>
    </xf>
    <xf numFmtId="0" fontId="8" fillId="0" borderId="0" xfId="0" applyFont="1" applyFill="1" applyBorder="1"/>
    <xf numFmtId="0" fontId="12" fillId="0" borderId="0" xfId="0" applyFont="1" applyFill="1" applyBorder="1" applyAlignment="1">
      <alignment vertical="top"/>
    </xf>
    <xf numFmtId="0" fontId="12" fillId="0" borderId="0" xfId="0" applyFont="1" applyFill="1" applyBorder="1" applyAlignment="1">
      <alignment horizontal="center" vertical="top"/>
    </xf>
    <xf numFmtId="164" fontId="11" fillId="0" borderId="0" xfId="0" applyNumberFormat="1" applyFont="1" applyFill="1" applyBorder="1" applyAlignment="1">
      <alignment horizontal="left" vertical="top" wrapText="1"/>
    </xf>
    <xf numFmtId="164" fontId="12" fillId="0" borderId="0" xfId="0" applyNumberFormat="1" applyFont="1" applyFill="1" applyBorder="1" applyAlignment="1">
      <alignment horizontal="center" vertical="top"/>
    </xf>
    <xf numFmtId="3" fontId="12" fillId="0" borderId="0" xfId="0" applyNumberFormat="1" applyFont="1" applyFill="1" applyBorder="1" applyAlignment="1">
      <alignment horizontal="center" vertical="top"/>
    </xf>
    <xf numFmtId="0" fontId="0" fillId="0" borderId="5" xfId="0" applyFont="1" applyFill="1" applyBorder="1"/>
    <xf numFmtId="0" fontId="12" fillId="0" borderId="5" xfId="0" applyFont="1" applyFill="1" applyBorder="1" applyAlignment="1">
      <alignment horizontal="center" vertical="top"/>
    </xf>
    <xf numFmtId="164" fontId="11" fillId="0" borderId="5" xfId="0" applyNumberFormat="1" applyFont="1" applyFill="1" applyBorder="1" applyAlignment="1">
      <alignment horizontal="left" vertical="top" wrapText="1"/>
    </xf>
    <xf numFmtId="164" fontId="12" fillId="0" borderId="5" xfId="0" applyNumberFormat="1" applyFont="1" applyFill="1" applyBorder="1" applyAlignment="1">
      <alignment horizontal="center" vertical="top"/>
    </xf>
    <xf numFmtId="3" fontId="12" fillId="0" borderId="5" xfId="0" applyNumberFormat="1" applyFont="1" applyFill="1" applyBorder="1" applyAlignment="1">
      <alignment horizontal="center" vertical="top"/>
    </xf>
    <xf numFmtId="164" fontId="0" fillId="0" borderId="0" xfId="0" applyNumberFormat="1" applyFont="1"/>
    <xf numFmtId="164" fontId="0" fillId="0" borderId="0" xfId="0" applyNumberFormat="1"/>
    <xf numFmtId="1" fontId="0" fillId="0" borderId="0" xfId="0" applyNumberFormat="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0" xfId="0" applyFont="1" applyBorder="1" applyAlignment="1">
      <alignment horizontal="right" vertical="top"/>
    </xf>
    <xf numFmtId="9" fontId="12" fillId="0" borderId="0" xfId="0" applyNumberFormat="1" applyFont="1" applyBorder="1" applyAlignment="1">
      <alignment horizontal="center" vertical="top"/>
    </xf>
    <xf numFmtId="3" fontId="12" fillId="0" borderId="0" xfId="0" applyNumberFormat="1" applyFont="1"/>
    <xf numFmtId="3" fontId="12" fillId="0" borderId="5" xfId="0" applyNumberFormat="1" applyFont="1" applyBorder="1" applyAlignment="1">
      <alignment horizontal="center" vertical="center"/>
    </xf>
    <xf numFmtId="3" fontId="12" fillId="0" borderId="0" xfId="0" applyNumberFormat="1" applyFont="1" applyAlignment="1">
      <alignment horizontal="center"/>
    </xf>
    <xf numFmtId="3" fontId="12" fillId="0" borderId="0" xfId="0" applyNumberFormat="1" applyFont="1" applyBorder="1" applyAlignment="1">
      <alignment horizontal="center" wrapText="1"/>
    </xf>
    <xf numFmtId="166" fontId="12" fillId="0" borderId="0" xfId="0" applyNumberFormat="1" applyFont="1" applyAlignment="1">
      <alignment horizontal="center"/>
    </xf>
    <xf numFmtId="0" fontId="23" fillId="0" borderId="0" xfId="0" applyFont="1"/>
    <xf numFmtId="3" fontId="23" fillId="0" borderId="0" xfId="0" applyNumberFormat="1" applyFont="1"/>
    <xf numFmtId="0" fontId="24" fillId="0" borderId="0" xfId="0" applyFont="1"/>
    <xf numFmtId="0" fontId="23" fillId="0" borderId="0" xfId="0" applyFont="1" applyAlignment="1">
      <alignment horizontal="center"/>
    </xf>
    <xf numFmtId="166" fontId="23" fillId="0" borderId="0" xfId="0" applyNumberFormat="1" applyFont="1"/>
    <xf numFmtId="1" fontId="23" fillId="0" borderId="0" xfId="0" applyNumberFormat="1" applyFont="1"/>
    <xf numFmtId="0" fontId="24" fillId="0" borderId="0" xfId="0" applyFont="1" applyFill="1"/>
    <xf numFmtId="10" fontId="12" fillId="0" borderId="0" xfId="0" applyNumberFormat="1" applyFont="1" applyBorder="1" applyAlignment="1">
      <alignment horizontal="center" vertical="top"/>
    </xf>
    <xf numFmtId="1" fontId="12" fillId="0" borderId="0" xfId="0" applyNumberFormat="1" applyFont="1" applyFill="1"/>
    <xf numFmtId="0" fontId="23" fillId="0" borderId="0" xfId="0" applyFont="1" applyFill="1"/>
    <xf numFmtId="0" fontId="23" fillId="0" borderId="0" xfId="0" applyFont="1" applyFill="1" applyAlignment="1">
      <alignment horizontal="center"/>
    </xf>
    <xf numFmtId="166" fontId="23" fillId="0" borderId="0" xfId="0" applyNumberFormat="1" applyFont="1" applyFill="1"/>
    <xf numFmtId="166" fontId="23" fillId="0" borderId="0" xfId="0" applyNumberFormat="1" applyFont="1" applyAlignment="1"/>
    <xf numFmtId="0" fontId="23" fillId="0" borderId="0" xfId="0" applyFont="1" applyAlignment="1">
      <alignment horizontal="center" vertical="center"/>
    </xf>
    <xf numFmtId="0" fontId="0" fillId="0" borderId="0" xfId="0" applyFill="1"/>
    <xf numFmtId="166" fontId="23" fillId="0" borderId="0" xfId="0" applyNumberFormat="1" applyFont="1" applyAlignment="1">
      <alignment horizontal="right"/>
    </xf>
    <xf numFmtId="166" fontId="24" fillId="0" borderId="0" xfId="0" applyNumberFormat="1" applyFont="1"/>
    <xf numFmtId="0" fontId="12" fillId="0" borderId="0" xfId="6" applyFont="1" applyFill="1" applyBorder="1" applyAlignment="1">
      <alignment vertical="center"/>
    </xf>
    <xf numFmtId="0" fontId="24" fillId="0" borderId="0" xfId="0" applyFont="1" applyBorder="1"/>
    <xf numFmtId="0" fontId="1" fillId="0" borderId="0" xfId="0" applyFont="1" applyBorder="1" applyAlignment="1">
      <alignment wrapText="1"/>
    </xf>
    <xf numFmtId="0" fontId="13" fillId="0" borderId="0" xfId="0" applyFont="1" applyBorder="1" applyAlignment="1">
      <alignment horizontal="center" vertical="top" wrapText="1"/>
    </xf>
    <xf numFmtId="0" fontId="1" fillId="0" borderId="0" xfId="0" applyFont="1" applyAlignment="1">
      <alignment wrapText="1"/>
    </xf>
    <xf numFmtId="0" fontId="11" fillId="0" borderId="5" xfId="6" applyFont="1" applyFill="1" applyBorder="1" applyAlignment="1">
      <alignment vertical="top"/>
    </xf>
    <xf numFmtId="0" fontId="26" fillId="0" borderId="0" xfId="0" applyFont="1"/>
    <xf numFmtId="166" fontId="26" fillId="0" borderId="0" xfId="0" applyNumberFormat="1" applyFont="1"/>
    <xf numFmtId="166" fontId="26" fillId="0" borderId="0" xfId="0" applyNumberFormat="1" applyFont="1" applyFill="1"/>
    <xf numFmtId="0" fontId="26" fillId="0" borderId="0" xfId="0" applyFont="1" applyFill="1"/>
    <xf numFmtId="166" fontId="26" fillId="0" borderId="0" xfId="0" applyNumberFormat="1" applyFont="1" applyAlignment="1"/>
    <xf numFmtId="166" fontId="26" fillId="0" borderId="0" xfId="0" applyNumberFormat="1" applyFont="1" applyAlignment="1">
      <alignment horizontal="right"/>
    </xf>
    <xf numFmtId="0" fontId="24" fillId="0" borderId="5" xfId="0" applyFont="1" applyBorder="1"/>
    <xf numFmtId="166" fontId="0" fillId="0" borderId="0" xfId="0" applyNumberFormat="1" applyFont="1"/>
    <xf numFmtId="0" fontId="0" fillId="0" borderId="0" xfId="0" applyFont="1" applyAlignment="1">
      <alignment horizontal="center"/>
    </xf>
    <xf numFmtId="0" fontId="0" fillId="0" borderId="0" xfId="0" applyFont="1" applyBorder="1" applyAlignment="1">
      <alignment vertical="center" wrapText="1"/>
    </xf>
    <xf numFmtId="0" fontId="27" fillId="0" borderId="0" xfId="0" applyFont="1"/>
    <xf numFmtId="0" fontId="20" fillId="0" borderId="5" xfId="0" applyFont="1" applyBorder="1" applyAlignment="1">
      <alignment horizontal="center" vertical="center" wrapText="1"/>
    </xf>
    <xf numFmtId="0" fontId="20" fillId="0" borderId="5" xfId="0" applyFont="1" applyBorder="1" applyAlignment="1">
      <alignment horizontal="center" vertical="center"/>
    </xf>
    <xf numFmtId="3" fontId="20" fillId="0" borderId="0" xfId="6" applyNumberFormat="1" applyFont="1" applyFill="1" applyBorder="1" applyAlignment="1">
      <alignment horizontal="center" wrapText="1"/>
    </xf>
    <xf numFmtId="3" fontId="20" fillId="0" borderId="0" xfId="0" applyNumberFormat="1" applyFont="1" applyBorder="1" applyAlignment="1">
      <alignment horizontal="center" vertical="center"/>
    </xf>
    <xf numFmtId="3" fontId="20" fillId="0" borderId="0" xfId="0" applyNumberFormat="1" applyFont="1" applyAlignment="1">
      <alignment horizontal="center"/>
    </xf>
    <xf numFmtId="3" fontId="20" fillId="0" borderId="0" xfId="0" applyNumberFormat="1" applyFont="1" applyBorder="1" applyAlignment="1">
      <alignment horizontal="center" wrapText="1"/>
    </xf>
    <xf numFmtId="3" fontId="20" fillId="0" borderId="0" xfId="0" applyNumberFormat="1" applyFont="1" applyBorder="1" applyAlignment="1">
      <alignment horizontal="center"/>
    </xf>
    <xf numFmtId="0" fontId="20" fillId="0" borderId="5" xfId="6" applyFont="1" applyFill="1" applyBorder="1" applyAlignment="1">
      <alignment vertical="top"/>
    </xf>
    <xf numFmtId="3" fontId="20" fillId="0" borderId="5" xfId="6" applyNumberFormat="1" applyFont="1" applyFill="1" applyBorder="1" applyAlignment="1">
      <alignment horizontal="center" wrapText="1"/>
    </xf>
    <xf numFmtId="3" fontId="20" fillId="0" borderId="5" xfId="0" applyNumberFormat="1" applyFont="1" applyBorder="1" applyAlignment="1">
      <alignment horizontal="center" vertical="center"/>
    </xf>
    <xf numFmtId="3" fontId="20" fillId="0" borderId="5" xfId="0" applyNumberFormat="1" applyFont="1" applyBorder="1" applyAlignment="1">
      <alignment horizontal="center"/>
    </xf>
    <xf numFmtId="10" fontId="20" fillId="0" borderId="0" xfId="0" applyNumberFormat="1" applyFont="1" applyBorder="1" applyAlignment="1">
      <alignment horizontal="center" vertical="center"/>
    </xf>
    <xf numFmtId="0" fontId="20" fillId="0" borderId="0" xfId="6" applyFont="1" applyFill="1" applyBorder="1" applyAlignment="1">
      <alignment horizontal="right" vertical="top"/>
    </xf>
    <xf numFmtId="0" fontId="20" fillId="4" borderId="0" xfId="0" applyFont="1" applyFill="1"/>
    <xf numFmtId="3" fontId="12" fillId="0" borderId="0" xfId="6" applyNumberFormat="1" applyFont="1" applyFill="1" applyBorder="1" applyAlignment="1">
      <alignment horizontal="center" wrapText="1"/>
    </xf>
    <xf numFmtId="0" fontId="12" fillId="0" borderId="5" xfId="6" applyFont="1" applyFill="1" applyBorder="1" applyAlignment="1">
      <alignment vertical="top"/>
    </xf>
    <xf numFmtId="3" fontId="12" fillId="0" borderId="5" xfId="6" applyNumberFormat="1" applyFont="1" applyFill="1" applyBorder="1" applyAlignment="1">
      <alignment horizontal="center" wrapText="1"/>
    </xf>
    <xf numFmtId="0" fontId="12" fillId="0" borderId="0" xfId="6" applyFont="1" applyFill="1" applyBorder="1" applyAlignment="1">
      <alignment horizontal="right" vertical="top"/>
    </xf>
    <xf numFmtId="10" fontId="20" fillId="0" borderId="0" xfId="0" applyNumberFormat="1" applyFont="1" applyBorder="1"/>
    <xf numFmtId="10" fontId="20" fillId="0" borderId="0" xfId="0" applyNumberFormat="1" applyFont="1" applyBorder="1" applyAlignment="1">
      <alignment horizontal="center"/>
    </xf>
    <xf numFmtId="10" fontId="20" fillId="0" borderId="3" xfId="0" applyNumberFormat="1" applyFont="1" applyBorder="1" applyAlignment="1">
      <alignment horizontal="center" vertical="center"/>
    </xf>
    <xf numFmtId="0" fontId="28" fillId="0" borderId="0" xfId="0" applyFont="1"/>
    <xf numFmtId="0" fontId="28" fillId="0" borderId="0" xfId="0" applyFont="1" applyAlignment="1">
      <alignment vertical="center"/>
    </xf>
    <xf numFmtId="0" fontId="18" fillId="0" borderId="5" xfId="0" applyFont="1" applyBorder="1" applyAlignment="1">
      <alignment vertical="top"/>
    </xf>
    <xf numFmtId="0" fontId="18" fillId="0" borderId="0" xfId="6" applyFont="1" applyFill="1" applyBorder="1" applyAlignment="1">
      <alignment vertical="top"/>
    </xf>
    <xf numFmtId="0" fontId="29" fillId="0" borderId="0" xfId="6" applyFont="1" applyFill="1" applyBorder="1" applyAlignment="1">
      <alignment vertical="top"/>
    </xf>
    <xf numFmtId="0" fontId="25" fillId="0" borderId="0" xfId="0" applyFont="1"/>
    <xf numFmtId="0" fontId="29" fillId="0" borderId="0" xfId="6" applyFont="1" applyFill="1" applyBorder="1" applyAlignment="1">
      <alignment vertical="top" wrapText="1"/>
    </xf>
    <xf numFmtId="0" fontId="18" fillId="0" borderId="0" xfId="0" applyFont="1" applyAlignment="1">
      <alignment vertical="top"/>
    </xf>
    <xf numFmtId="0" fontId="18" fillId="0" borderId="0" xfId="0" applyFont="1" applyAlignment="1">
      <alignment horizontal="center" vertical="top" wrapText="1"/>
    </xf>
    <xf numFmtId="0" fontId="18" fillId="0" borderId="0" xfId="0" applyFont="1" applyAlignment="1"/>
    <xf numFmtId="0" fontId="18" fillId="0" borderId="5" xfId="0" applyFont="1" applyBorder="1" applyAlignment="1">
      <alignment horizontal="center" vertical="center" wrapText="1"/>
    </xf>
    <xf numFmtId="0" fontId="18" fillId="0" borderId="5" xfId="0" applyFont="1" applyBorder="1" applyAlignment="1">
      <alignment horizontal="center" vertical="center"/>
    </xf>
    <xf numFmtId="3" fontId="18" fillId="0" borderId="0" xfId="6" applyNumberFormat="1" applyFont="1" applyFill="1" applyBorder="1" applyAlignment="1">
      <alignment horizontal="center" wrapText="1"/>
    </xf>
    <xf numFmtId="3" fontId="18" fillId="0" borderId="0" xfId="0" applyNumberFormat="1" applyFont="1" applyAlignment="1">
      <alignment horizontal="center"/>
    </xf>
    <xf numFmtId="0" fontId="18" fillId="0" borderId="0" xfId="6" applyFont="1" applyFill="1" applyBorder="1" applyAlignment="1">
      <alignment horizontal="right" vertical="top"/>
    </xf>
    <xf numFmtId="0" fontId="30" fillId="0" borderId="0" xfId="6" applyFont="1" applyFill="1" applyBorder="1" applyAlignment="1">
      <alignment horizontal="right" vertical="top"/>
    </xf>
    <xf numFmtId="0" fontId="31" fillId="0" borderId="0" xfId="0" applyFont="1" applyAlignment="1">
      <alignment vertical="top"/>
    </xf>
    <xf numFmtId="0" fontId="1" fillId="0" borderId="0" xfId="0" applyFont="1" applyAlignment="1">
      <alignment vertical="top"/>
    </xf>
    <xf numFmtId="0" fontId="18" fillId="0" borderId="0" xfId="0" applyFont="1" applyAlignment="1">
      <alignment horizontal="center" vertical="top"/>
    </xf>
    <xf numFmtId="0" fontId="18" fillId="0" borderId="4" xfId="0" applyFont="1" applyBorder="1" applyAlignment="1">
      <alignment vertical="top"/>
    </xf>
    <xf numFmtId="0" fontId="18" fillId="0" borderId="0" xfId="0" applyFont="1" applyBorder="1" applyAlignment="1">
      <alignment vertical="top"/>
    </xf>
    <xf numFmtId="0" fontId="18" fillId="0" borderId="4" xfId="0" applyFont="1" applyFill="1" applyBorder="1" applyAlignment="1">
      <alignment vertical="top"/>
    </xf>
    <xf numFmtId="0" fontId="18" fillId="0" borderId="0" xfId="0" applyFont="1" applyFill="1" applyBorder="1" applyAlignment="1">
      <alignment vertical="top"/>
    </xf>
    <xf numFmtId="0" fontId="18" fillId="0" borderId="5" xfId="0" applyFont="1" applyFill="1" applyBorder="1" applyAlignment="1">
      <alignment vertical="top"/>
    </xf>
    <xf numFmtId="0" fontId="18" fillId="0" borderId="0" xfId="0" applyFont="1" applyAlignment="1">
      <alignment horizontal="left" vertical="top"/>
    </xf>
    <xf numFmtId="0" fontId="18" fillId="0" borderId="5" xfId="0" applyFont="1" applyBorder="1" applyAlignment="1">
      <alignment horizontal="center" vertical="top" wrapText="1"/>
    </xf>
    <xf numFmtId="0" fontId="18" fillId="0" borderId="0" xfId="0" applyFont="1" applyAlignment="1">
      <alignment horizontal="center"/>
    </xf>
    <xf numFmtId="0" fontId="20" fillId="0" borderId="0" xfId="0" applyFont="1" applyFill="1" applyAlignment="1">
      <alignment vertical="top" wrapText="1"/>
    </xf>
    <xf numFmtId="0" fontId="20" fillId="0" borderId="0" xfId="6" applyFont="1" applyFill="1" applyBorder="1" applyAlignment="1">
      <alignment horizontal="left" vertical="top" wrapText="1"/>
    </xf>
    <xf numFmtId="0" fontId="20" fillId="0" borderId="0" xfId="0" applyFont="1" applyFill="1" applyBorder="1" applyAlignment="1">
      <alignment vertical="top" wrapText="1"/>
    </xf>
    <xf numFmtId="0" fontId="21" fillId="0" borderId="0" xfId="6" applyFont="1" applyFill="1" applyBorder="1" applyAlignment="1">
      <alignment vertical="center"/>
    </xf>
    <xf numFmtId="0" fontId="21" fillId="0" borderId="0" xfId="6" applyFont="1" applyFill="1" applyBorder="1" applyAlignment="1">
      <alignment vertical="top" wrapText="1"/>
    </xf>
    <xf numFmtId="0" fontId="17" fillId="0" borderId="0" xfId="0" applyFont="1" applyAlignment="1">
      <alignment vertical="top" wrapText="1"/>
    </xf>
    <xf numFmtId="0" fontId="21" fillId="0" borderId="0" xfId="6" applyFont="1" applyFill="1" applyBorder="1" applyAlignment="1">
      <alignment vertical="center" wrapText="1"/>
    </xf>
    <xf numFmtId="0" fontId="20" fillId="0" borderId="0" xfId="0" applyFont="1" applyAlignment="1">
      <alignment vertical="top" wrapText="1"/>
    </xf>
    <xf numFmtId="0" fontId="25" fillId="0" borderId="0" xfId="0" applyFont="1" applyAlignment="1">
      <alignment horizontal="center" wrapText="1"/>
    </xf>
    <xf numFmtId="9" fontId="0" fillId="0" borderId="0" xfId="0" applyNumberFormat="1" applyBorder="1"/>
    <xf numFmtId="0" fontId="0" fillId="0" borderId="0" xfId="0" applyFont="1" applyAlignment="1"/>
    <xf numFmtId="0" fontId="12" fillId="0" borderId="0" xfId="0" applyFont="1" applyBorder="1" applyAlignment="1">
      <alignment horizontal="right" vertical="center"/>
    </xf>
    <xf numFmtId="0" fontId="0" fillId="0" borderId="0" xfId="0" applyBorder="1" applyAlignment="1">
      <alignment vertical="center"/>
    </xf>
    <xf numFmtId="0" fontId="14" fillId="0" borderId="0" xfId="0" applyFont="1" applyBorder="1" applyAlignment="1">
      <alignment vertical="center"/>
    </xf>
    <xf numFmtId="0" fontId="0" fillId="0" borderId="0" xfId="0" applyAlignment="1">
      <alignment vertical="center"/>
    </xf>
    <xf numFmtId="0" fontId="0" fillId="0" borderId="0" xfId="0" applyFont="1" applyAlignment="1">
      <alignment vertical="center"/>
    </xf>
    <xf numFmtId="0" fontId="17" fillId="0" borderId="0" xfId="0" applyFont="1" applyAlignment="1">
      <alignment vertical="center"/>
    </xf>
    <xf numFmtId="0" fontId="11" fillId="0" borderId="0" xfId="0" applyFont="1" applyBorder="1" applyAlignment="1">
      <alignment vertical="center"/>
    </xf>
    <xf numFmtId="0" fontId="14" fillId="0" borderId="0" xfId="0" applyFont="1" applyFill="1" applyBorder="1" applyAlignment="1">
      <alignment vertical="center"/>
    </xf>
    <xf numFmtId="9" fontId="12" fillId="0" borderId="0" xfId="0" applyNumberFormat="1" applyFont="1" applyAlignment="1">
      <alignment vertical="center"/>
    </xf>
    <xf numFmtId="0" fontId="24" fillId="0" borderId="0" xfId="0" applyFont="1" applyBorder="1" applyAlignment="1">
      <alignment vertical="center"/>
    </xf>
    <xf numFmtId="9" fontId="0" fillId="0" borderId="0" xfId="0" applyNumberFormat="1" applyFont="1" applyBorder="1" applyAlignment="1">
      <alignment vertical="center"/>
    </xf>
    <xf numFmtId="10" fontId="12" fillId="0" borderId="0" xfId="0" applyNumberFormat="1" applyFont="1"/>
    <xf numFmtId="0" fontId="17" fillId="0" borderId="0" xfId="0" applyFont="1" applyAlignment="1">
      <alignment horizontal="center"/>
    </xf>
    <xf numFmtId="0" fontId="12" fillId="0" borderId="0" xfId="6" applyFont="1" applyFill="1" applyBorder="1" applyAlignment="1">
      <alignment horizontal="left" vertical="top" wrapText="1"/>
    </xf>
    <xf numFmtId="0" fontId="0" fillId="0" borderId="0" xfId="0" applyAlignment="1">
      <alignment horizontal="center" vertical="center"/>
    </xf>
    <xf numFmtId="0" fontId="0" fillId="0" borderId="6" xfId="0" applyBorder="1" applyAlignment="1">
      <alignment vertical="center"/>
    </xf>
    <xf numFmtId="0" fontId="0" fillId="0" borderId="6" xfId="0" applyBorder="1" applyAlignment="1">
      <alignment horizontal="center" vertical="center"/>
    </xf>
    <xf numFmtId="0" fontId="0" fillId="0" borderId="6" xfId="0" applyBorder="1" applyAlignment="1">
      <alignment vertical="center" wrapText="1"/>
    </xf>
    <xf numFmtId="0" fontId="0" fillId="0" borderId="6" xfId="0" applyBorder="1"/>
    <xf numFmtId="0" fontId="0" fillId="0" borderId="6" xfId="0" applyBorder="1" applyAlignment="1">
      <alignment horizontal="center"/>
    </xf>
    <xf numFmtId="0" fontId="0" fillId="0" borderId="6" xfId="0" applyBorder="1" applyAlignment="1">
      <alignment wrapText="1"/>
    </xf>
    <xf numFmtId="0" fontId="18" fillId="0" borderId="14" xfId="0" applyFont="1" applyBorder="1" applyAlignment="1"/>
    <xf numFmtId="0" fontId="0" fillId="0" borderId="17" xfId="0" applyBorder="1" applyAlignment="1">
      <alignment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17" xfId="0" applyBorder="1"/>
    <xf numFmtId="0" fontId="0" fillId="0" borderId="18"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22" xfId="0" applyBorder="1"/>
    <xf numFmtId="0" fontId="0" fillId="0" borderId="23" xfId="0" applyBorder="1" applyAlignment="1">
      <alignment horizontal="center"/>
    </xf>
    <xf numFmtId="0" fontId="0" fillId="0" borderId="7" xfId="0" applyBorder="1"/>
    <xf numFmtId="0" fontId="0" fillId="0" borderId="27" xfId="0" applyBorder="1" applyAlignment="1">
      <alignment horizontal="center"/>
    </xf>
    <xf numFmtId="0" fontId="0" fillId="0" borderId="17" xfId="0" applyBorder="1" applyAlignment="1">
      <alignment horizontal="center" wrapText="1"/>
    </xf>
    <xf numFmtId="0" fontId="0" fillId="0" borderId="17" xfId="0" applyBorder="1" applyAlignment="1">
      <alignment horizontal="center" vertical="center"/>
    </xf>
    <xf numFmtId="0" fontId="0" fillId="0" borderId="7" xfId="0" applyBorder="1" applyAlignment="1">
      <alignment horizontal="center"/>
    </xf>
    <xf numFmtId="0" fontId="0" fillId="0" borderId="18" xfId="0" applyFont="1" applyBorder="1" applyAlignment="1">
      <alignment horizontal="center"/>
    </xf>
    <xf numFmtId="0" fontId="0" fillId="0" borderId="20" xfId="0" applyFont="1" applyBorder="1" applyAlignment="1">
      <alignment horizontal="center"/>
    </xf>
    <xf numFmtId="0" fontId="0" fillId="0" borderId="27" xfId="0" applyFont="1" applyBorder="1" applyAlignment="1">
      <alignment horizontal="center"/>
    </xf>
    <xf numFmtId="0" fontId="0" fillId="0" borderId="7" xfId="0" applyBorder="1" applyAlignment="1">
      <alignment horizontal="center" vertical="center"/>
    </xf>
    <xf numFmtId="0" fontId="18" fillId="0" borderId="14" xfId="0" applyFont="1" applyBorder="1" applyAlignment="1">
      <alignment horizontal="center"/>
    </xf>
    <xf numFmtId="0" fontId="0" fillId="4" borderId="0" xfId="0" applyFont="1" applyFill="1" applyBorder="1" applyAlignment="1">
      <alignment vertical="center"/>
    </xf>
    <xf numFmtId="0" fontId="25" fillId="0" borderId="0" xfId="0" applyFont="1" applyAlignment="1">
      <alignment horizontal="left" wrapText="1"/>
    </xf>
    <xf numFmtId="0" fontId="14" fillId="0" borderId="0" xfId="0" applyFont="1" applyAlignment="1"/>
    <xf numFmtId="0" fontId="14" fillId="0" borderId="4" xfId="0" applyFont="1" applyBorder="1"/>
    <xf numFmtId="0" fontId="0" fillId="0" borderId="22" xfId="0" applyBorder="1" applyAlignment="1">
      <alignment wrapText="1"/>
    </xf>
    <xf numFmtId="0" fontId="0" fillId="0" borderId="17" xfId="0" applyBorder="1" applyAlignment="1">
      <alignment wrapText="1"/>
    </xf>
    <xf numFmtId="0" fontId="18" fillId="0" borderId="15" xfId="0" applyFont="1" applyBorder="1" applyAlignment="1">
      <alignment horizontal="center" wrapText="1"/>
    </xf>
    <xf numFmtId="0" fontId="18" fillId="0" borderId="14" xfId="0" applyFont="1" applyBorder="1" applyAlignment="1">
      <alignment horizontal="center" wrapText="1"/>
    </xf>
    <xf numFmtId="0" fontId="18" fillId="0" borderId="13" xfId="0" applyFont="1" applyBorder="1" applyAlignment="1">
      <alignment horizontal="center"/>
    </xf>
    <xf numFmtId="0" fontId="0" fillId="0" borderId="6" xfId="0" applyBorder="1" applyAlignment="1"/>
    <xf numFmtId="0" fontId="0" fillId="0" borderId="0" xfId="0" applyFont="1" applyBorder="1" applyAlignment="1">
      <alignment vertical="top"/>
    </xf>
    <xf numFmtId="0" fontId="0" fillId="0" borderId="0" xfId="0" applyFont="1" applyBorder="1" applyAlignment="1">
      <alignment vertical="top" wrapText="1"/>
    </xf>
    <xf numFmtId="0" fontId="12" fillId="0" borderId="0" xfId="0" applyFont="1" applyBorder="1" applyAlignment="1">
      <alignment horizontal="left" vertical="top" wrapText="1"/>
    </xf>
    <xf numFmtId="0" fontId="12" fillId="0" borderId="0" xfId="0" applyFont="1" applyFill="1" applyAlignment="1">
      <alignment horizontal="left" vertical="top" wrapText="1"/>
    </xf>
    <xf numFmtId="0" fontId="11" fillId="0" borderId="0" xfId="6" applyFont="1" applyFill="1" applyBorder="1" applyAlignment="1">
      <alignment horizontal="left" wrapText="1"/>
    </xf>
    <xf numFmtId="0" fontId="0" fillId="0" borderId="0" xfId="0" applyFont="1" applyBorder="1" applyAlignment="1">
      <alignment horizontal="left" wrapText="1"/>
    </xf>
    <xf numFmtId="0" fontId="13" fillId="0" borderId="0" xfId="0" applyFont="1" applyBorder="1" applyAlignment="1">
      <alignment horizontal="left" wrapText="1"/>
    </xf>
    <xf numFmtId="0" fontId="0" fillId="0" borderId="0" xfId="0" applyFont="1" applyAlignment="1">
      <alignment horizontal="center" vertical="center"/>
    </xf>
    <xf numFmtId="0" fontId="11" fillId="0" borderId="0" xfId="6" applyFont="1" applyFill="1" applyBorder="1" applyAlignment="1">
      <alignment horizontal="left" vertical="top" wrapText="1"/>
    </xf>
    <xf numFmtId="0" fontId="0" fillId="0" borderId="0" xfId="0" applyFont="1" applyBorder="1" applyAlignment="1">
      <alignment horizontal="left" vertical="top" wrapText="1"/>
    </xf>
    <xf numFmtId="0" fontId="13" fillId="0" borderId="0" xfId="0" applyFont="1" applyBorder="1" applyAlignment="1">
      <alignment horizontal="left" vertical="top" wrapText="1"/>
    </xf>
    <xf numFmtId="0" fontId="0" fillId="0" borderId="0" xfId="0" applyFont="1" applyAlignment="1">
      <alignment horizontal="left" vertical="top"/>
    </xf>
    <xf numFmtId="0" fontId="0" fillId="0" borderId="0" xfId="0" applyFont="1" applyBorder="1" applyAlignment="1">
      <alignment horizontal="left" vertical="top"/>
    </xf>
    <xf numFmtId="0" fontId="11" fillId="0" borderId="0" xfId="6" applyFont="1" applyFill="1" applyBorder="1" applyAlignment="1">
      <alignment horizontal="left" vertical="center" wrapText="1"/>
    </xf>
    <xf numFmtId="0" fontId="12" fillId="0" borderId="0" xfId="6" applyFont="1" applyFill="1" applyBorder="1" applyAlignment="1">
      <alignment horizontal="left" vertical="center" wrapText="1"/>
    </xf>
    <xf numFmtId="167" fontId="12" fillId="0" borderId="0" xfId="0" applyNumberFormat="1" applyFont="1" applyBorder="1" applyAlignment="1">
      <alignment horizontal="center" vertical="center"/>
    </xf>
    <xf numFmtId="167" fontId="12" fillId="0" borderId="0" xfId="0" applyNumberFormat="1" applyFont="1" applyBorder="1" applyAlignment="1">
      <alignment horizontal="center" vertical="top"/>
    </xf>
    <xf numFmtId="167" fontId="12" fillId="0" borderId="5" xfId="0" applyNumberFormat="1" applyFont="1" applyBorder="1" applyAlignment="1">
      <alignment horizontal="center" vertical="top"/>
    </xf>
    <xf numFmtId="167" fontId="12" fillId="0" borderId="0" xfId="0" applyNumberFormat="1" applyFont="1" applyFill="1" applyBorder="1" applyAlignment="1">
      <alignment horizontal="center" vertical="top"/>
    </xf>
    <xf numFmtId="0" fontId="18" fillId="0" borderId="0" xfId="0" applyFont="1" applyBorder="1" applyAlignment="1">
      <alignment horizontal="left" vertical="top" indent="1"/>
    </xf>
    <xf numFmtId="3" fontId="18" fillId="0" borderId="0" xfId="0" applyNumberFormat="1" applyFont="1" applyBorder="1" applyAlignment="1">
      <alignment horizontal="center" vertical="top" wrapText="1"/>
    </xf>
    <xf numFmtId="167" fontId="18" fillId="0" borderId="0" xfId="0" applyNumberFormat="1" applyFont="1" applyBorder="1" applyAlignment="1">
      <alignment horizontal="center" vertical="top" wrapText="1"/>
    </xf>
    <xf numFmtId="3" fontId="0" fillId="0" borderId="0" xfId="0" applyNumberFormat="1" applyFont="1" applyBorder="1"/>
    <xf numFmtId="167" fontId="0" fillId="0" borderId="0" xfId="0" applyNumberFormat="1" applyFont="1" applyBorder="1"/>
    <xf numFmtId="3" fontId="0" fillId="0" borderId="0" xfId="0" applyNumberFormat="1" applyBorder="1"/>
    <xf numFmtId="167" fontId="0" fillId="0" borderId="0" xfId="0" applyNumberFormat="1" applyBorder="1"/>
    <xf numFmtId="3" fontId="12" fillId="0" borderId="0" xfId="0" applyNumberFormat="1" applyFont="1" applyBorder="1"/>
    <xf numFmtId="167" fontId="12" fillId="0" borderId="0" xfId="0" applyNumberFormat="1" applyFont="1" applyBorder="1"/>
    <xf numFmtId="0" fontId="28" fillId="0" borderId="0" xfId="0" applyFont="1" applyBorder="1"/>
    <xf numFmtId="3" fontId="0" fillId="0" borderId="0" xfId="0" applyNumberFormat="1" applyFont="1" applyFill="1" applyBorder="1"/>
    <xf numFmtId="167" fontId="0" fillId="0" borderId="0" xfId="0" applyNumberFormat="1" applyFont="1" applyFill="1" applyBorder="1"/>
    <xf numFmtId="164" fontId="11" fillId="0" borderId="0" xfId="0" applyNumberFormat="1" applyFont="1" applyBorder="1" applyAlignment="1">
      <alignment horizontal="right" vertical="center" wrapText="1"/>
    </xf>
    <xf numFmtId="0" fontId="0" fillId="0" borderId="22" xfId="0" applyBorder="1" applyAlignment="1">
      <alignment horizontal="center" vertical="center"/>
    </xf>
    <xf numFmtId="0" fontId="0" fillId="0" borderId="23" xfId="0" applyFont="1" applyBorder="1" applyAlignment="1">
      <alignment horizontal="center"/>
    </xf>
    <xf numFmtId="0" fontId="25" fillId="0" borderId="7" xfId="0" applyFont="1" applyBorder="1" applyAlignment="1">
      <alignment horizontal="left" wrapText="1"/>
    </xf>
    <xf numFmtId="0" fontId="0" fillId="0" borderId="26" xfId="0" applyBorder="1"/>
    <xf numFmtId="0" fontId="0" fillId="0" borderId="26" xfId="0" applyBorder="1" applyAlignment="1">
      <alignment vertical="center"/>
    </xf>
    <xf numFmtId="0" fontId="0" fillId="0" borderId="8" xfId="0" applyBorder="1"/>
    <xf numFmtId="0" fontId="0" fillId="0" borderId="26" xfId="0" applyBorder="1" applyAlignment="1">
      <alignment wrapText="1"/>
    </xf>
    <xf numFmtId="10" fontId="12" fillId="0" borderId="5" xfId="0" applyNumberFormat="1" applyFont="1" applyBorder="1" applyAlignment="1">
      <alignment horizontal="center" vertical="center"/>
    </xf>
    <xf numFmtId="0" fontId="12" fillId="0" borderId="0" xfId="6" applyFont="1" applyFill="1" applyBorder="1" applyAlignment="1">
      <alignment horizontal="left" vertical="top" wrapText="1"/>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28" xfId="0"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12" fillId="0" borderId="0" xfId="0" applyFont="1" applyAlignment="1">
      <alignment horizontal="left" vertical="top" wrapText="1"/>
    </xf>
    <xf numFmtId="0" fontId="12" fillId="0" borderId="0" xfId="6" applyFont="1" applyFill="1" applyBorder="1" applyAlignment="1">
      <alignment horizontal="left" vertical="top" wrapText="1"/>
    </xf>
    <xf numFmtId="0" fontId="16" fillId="3" borderId="9" xfId="0" applyFont="1" applyFill="1" applyBorder="1" applyAlignment="1">
      <alignment horizontal="center"/>
    </xf>
    <xf numFmtId="0" fontId="16" fillId="3" borderId="10" xfId="0" applyFont="1" applyFill="1" applyBorder="1" applyAlignment="1">
      <alignment horizontal="center"/>
    </xf>
    <xf numFmtId="0" fontId="16" fillId="3" borderId="11" xfId="0" applyFont="1" applyFill="1" applyBorder="1" applyAlignment="1">
      <alignment horizontal="center"/>
    </xf>
  </cellXfs>
  <cellStyles count="7">
    <cellStyle name="Normal" xfId="0" builtinId="0"/>
    <cellStyle name="Normal 2" xfId="2" xr:uid="{00000000-0005-0000-0000-000001000000}"/>
    <cellStyle name="Normal 3" xfId="3" xr:uid="{00000000-0005-0000-0000-000002000000}"/>
    <cellStyle name="Normal 4" xfId="5" xr:uid="{00000000-0005-0000-0000-000003000000}"/>
    <cellStyle name="Normal 5" xfId="1" xr:uid="{00000000-0005-0000-0000-000004000000}"/>
    <cellStyle name="Normal_R1" xfId="6" xr:uid="{00000000-0005-0000-0000-000005000000}"/>
    <cellStyle name="Percent 2" xfId="4" xr:uid="{00000000-0005-0000-0000-000006000000}"/>
  </cellStyles>
  <dxfs count="9">
    <dxf>
      <border>
        <left style="thin">
          <color rgb="FF8064A2"/>
        </left>
      </border>
    </dxf>
    <dxf>
      <border>
        <left style="thin">
          <color rgb="FF8064A2"/>
        </left>
      </border>
    </dxf>
    <dxf>
      <border>
        <top style="thin">
          <color rgb="FF8064A2"/>
        </top>
      </border>
    </dxf>
    <dxf>
      <border>
        <top style="thin">
          <color rgb="FF8064A2"/>
        </top>
      </border>
    </dxf>
    <dxf>
      <font>
        <b/>
        <color rgb="FF000000"/>
      </font>
    </dxf>
    <dxf>
      <font>
        <b/>
        <color rgb="FF000000"/>
      </font>
    </dxf>
    <dxf>
      <font>
        <b/>
        <color rgb="FF000000"/>
      </font>
      <border>
        <top style="double">
          <color rgb="FF8064A2"/>
        </top>
      </border>
    </dxf>
    <dxf>
      <font>
        <b/>
        <color rgb="FFFFFFFF"/>
      </font>
      <fill>
        <patternFill patternType="solid">
          <fgColor rgb="FF8064A2"/>
          <bgColor rgb="FF8064A2"/>
        </patternFill>
      </fill>
    </dxf>
    <dxf>
      <font>
        <color rgb="FF000000"/>
      </font>
      <border>
        <left style="thin">
          <color rgb="FF8064A2"/>
        </left>
        <right style="thin">
          <color rgb="FF8064A2"/>
        </right>
        <top style="thin">
          <color rgb="FF8064A2"/>
        </top>
        <bottom style="thin">
          <color rgb="FF8064A2"/>
        </bottom>
      </border>
    </dxf>
  </dxfs>
  <tableStyles count="1" defaultTableStyle="TableStyleMedium2" defaultPivotStyle="PivotStyleLight16">
    <tableStyle name="TableStyleLight12 2" pivot="0" count="9" xr9:uid="{00000000-0011-0000-FFFF-FFFF00000000}">
      <tableStyleElement type="wholeTable" dxfId="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1238250</xdr:colOff>
      <xdr:row>0</xdr:row>
      <xdr:rowOff>38100</xdr:rowOff>
    </xdr:from>
    <xdr:to>
      <xdr:col>5</xdr:col>
      <xdr:colOff>2838449</xdr:colOff>
      <xdr:row>2</xdr:row>
      <xdr:rowOff>285345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4791075" y="38100"/>
          <a:ext cx="1600199" cy="552045"/>
          <a:chOff x="2152" y="1415"/>
          <a:chExt cx="2939" cy="588"/>
        </a:xfrm>
      </xdr:grpSpPr>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3230" y="1415"/>
            <a:ext cx="1861"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2409825</xdr:colOff>
      <xdr:row>1</xdr:row>
      <xdr:rowOff>47625</xdr:rowOff>
    </xdr:from>
    <xdr:to>
      <xdr:col>5</xdr:col>
      <xdr:colOff>3943599</xdr:colOff>
      <xdr:row>3</xdr:row>
      <xdr:rowOff>171045</xdr:rowOff>
    </xdr:to>
    <xdr:grpSp>
      <xdr:nvGrpSpPr>
        <xdr:cNvPr id="2" name="Group 1">
          <a:extLst>
            <a:ext uri="{FF2B5EF4-FFF2-40B4-BE49-F238E27FC236}">
              <a16:creationId xmlns:a16="http://schemas.microsoft.com/office/drawing/2014/main" id="{00000000-0008-0000-0900-000002000000}"/>
            </a:ext>
          </a:extLst>
        </xdr:cNvPr>
        <xdr:cNvGrpSpPr>
          <a:grpSpLocks/>
        </xdr:cNvGrpSpPr>
      </xdr:nvGrpSpPr>
      <xdr:grpSpPr bwMode="auto">
        <a:xfrm>
          <a:off x="4829175" y="114300"/>
          <a:ext cx="1533774" cy="552045"/>
          <a:chOff x="2152" y="1415"/>
          <a:chExt cx="2817" cy="588"/>
        </a:xfrm>
      </xdr:grpSpPr>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09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381000</xdr:colOff>
      <xdr:row>0</xdr:row>
      <xdr:rowOff>57150</xdr:rowOff>
    </xdr:from>
    <xdr:to>
      <xdr:col>10</xdr:col>
      <xdr:colOff>619374</xdr:colOff>
      <xdr:row>2</xdr:row>
      <xdr:rowOff>56745</xdr:rowOff>
    </xdr:to>
    <xdr:grpSp>
      <xdr:nvGrpSpPr>
        <xdr:cNvPr id="2" name="Group 1">
          <a:extLst>
            <a:ext uri="{FF2B5EF4-FFF2-40B4-BE49-F238E27FC236}">
              <a16:creationId xmlns:a16="http://schemas.microsoft.com/office/drawing/2014/main" id="{00000000-0008-0000-0300-000002000000}"/>
            </a:ext>
          </a:extLst>
        </xdr:cNvPr>
        <xdr:cNvGrpSpPr>
          <a:grpSpLocks/>
        </xdr:cNvGrpSpPr>
      </xdr:nvGrpSpPr>
      <xdr:grpSpPr bwMode="auto">
        <a:xfrm>
          <a:off x="4905375" y="57150"/>
          <a:ext cx="1533774" cy="428220"/>
          <a:chOff x="2152" y="1415"/>
          <a:chExt cx="2817" cy="588"/>
        </a:xfrm>
      </xdr:grpSpPr>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03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390525</xdr:colOff>
      <xdr:row>0</xdr:row>
      <xdr:rowOff>47625</xdr:rowOff>
    </xdr:from>
    <xdr:to>
      <xdr:col>8</xdr:col>
      <xdr:colOff>590799</xdr:colOff>
      <xdr:row>3</xdr:row>
      <xdr:rowOff>104370</xdr:rowOff>
    </xdr:to>
    <xdr:grpSp>
      <xdr:nvGrpSpPr>
        <xdr:cNvPr id="2" name="Group 1">
          <a:extLst>
            <a:ext uri="{FF2B5EF4-FFF2-40B4-BE49-F238E27FC236}">
              <a16:creationId xmlns:a16="http://schemas.microsoft.com/office/drawing/2014/main" id="{00000000-0008-0000-0F00-000002000000}"/>
            </a:ext>
          </a:extLst>
        </xdr:cNvPr>
        <xdr:cNvGrpSpPr>
          <a:grpSpLocks/>
        </xdr:cNvGrpSpPr>
      </xdr:nvGrpSpPr>
      <xdr:grpSpPr bwMode="auto">
        <a:xfrm>
          <a:off x="4019550" y="47625"/>
          <a:ext cx="1533774" cy="552045"/>
          <a:chOff x="2152" y="1415"/>
          <a:chExt cx="2817" cy="588"/>
        </a:xfrm>
      </xdr:grpSpPr>
      <xdr:pic>
        <xdr:nvPicPr>
          <xdr:cNvPr id="3" name="Picture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0F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561975</xdr:colOff>
      <xdr:row>1</xdr:row>
      <xdr:rowOff>19050</xdr:rowOff>
    </xdr:from>
    <xdr:to>
      <xdr:col>10</xdr:col>
      <xdr:colOff>466725</xdr:colOff>
      <xdr:row>3</xdr:row>
      <xdr:rowOff>180975</xdr:rowOff>
    </xdr:to>
    <xdr:grpSp>
      <xdr:nvGrpSpPr>
        <xdr:cNvPr id="2" name="Group 1">
          <a:extLst>
            <a:ext uri="{FF2B5EF4-FFF2-40B4-BE49-F238E27FC236}">
              <a16:creationId xmlns:a16="http://schemas.microsoft.com/office/drawing/2014/main" id="{00000000-0008-0000-1000-000002000000}"/>
            </a:ext>
          </a:extLst>
        </xdr:cNvPr>
        <xdr:cNvGrpSpPr>
          <a:grpSpLocks/>
        </xdr:cNvGrpSpPr>
      </xdr:nvGrpSpPr>
      <xdr:grpSpPr bwMode="auto">
        <a:xfrm>
          <a:off x="4295775" y="85725"/>
          <a:ext cx="1838325" cy="590550"/>
          <a:chOff x="2152" y="1415"/>
          <a:chExt cx="2817" cy="588"/>
        </a:xfrm>
      </xdr:grpSpPr>
      <xdr:pic>
        <xdr:nvPicPr>
          <xdr:cNvPr id="3" name="Picture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10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295275</xdr:colOff>
      <xdr:row>1</xdr:row>
      <xdr:rowOff>0</xdr:rowOff>
    </xdr:from>
    <xdr:to>
      <xdr:col>9</xdr:col>
      <xdr:colOff>495549</xdr:colOff>
      <xdr:row>3</xdr:row>
      <xdr:rowOff>123420</xdr:rowOff>
    </xdr:to>
    <xdr:grpSp>
      <xdr:nvGrpSpPr>
        <xdr:cNvPr id="2" name="Group 1">
          <a:extLst>
            <a:ext uri="{FF2B5EF4-FFF2-40B4-BE49-F238E27FC236}">
              <a16:creationId xmlns:a16="http://schemas.microsoft.com/office/drawing/2014/main" id="{00000000-0008-0000-1100-000002000000}"/>
            </a:ext>
          </a:extLst>
        </xdr:cNvPr>
        <xdr:cNvGrpSpPr>
          <a:grpSpLocks/>
        </xdr:cNvGrpSpPr>
      </xdr:nvGrpSpPr>
      <xdr:grpSpPr bwMode="auto">
        <a:xfrm>
          <a:off x="4362450" y="66675"/>
          <a:ext cx="1533774" cy="552045"/>
          <a:chOff x="2152" y="1415"/>
          <a:chExt cx="2817" cy="588"/>
        </a:xfrm>
      </xdr:grpSpPr>
      <xdr:pic>
        <xdr:nvPicPr>
          <xdr:cNvPr id="3" name="Picture 2">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11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457200</xdr:colOff>
      <xdr:row>1</xdr:row>
      <xdr:rowOff>123825</xdr:rowOff>
    </xdr:from>
    <xdr:to>
      <xdr:col>9</xdr:col>
      <xdr:colOff>457449</xdr:colOff>
      <xdr:row>3</xdr:row>
      <xdr:rowOff>247245</xdr:rowOff>
    </xdr:to>
    <xdr:grpSp>
      <xdr:nvGrpSpPr>
        <xdr:cNvPr id="2" name="Group 1">
          <a:extLst>
            <a:ext uri="{FF2B5EF4-FFF2-40B4-BE49-F238E27FC236}">
              <a16:creationId xmlns:a16="http://schemas.microsoft.com/office/drawing/2014/main" id="{00000000-0008-0000-1200-000002000000}"/>
            </a:ext>
          </a:extLst>
        </xdr:cNvPr>
        <xdr:cNvGrpSpPr>
          <a:grpSpLocks/>
        </xdr:cNvGrpSpPr>
      </xdr:nvGrpSpPr>
      <xdr:grpSpPr bwMode="auto">
        <a:xfrm>
          <a:off x="7029450" y="190500"/>
          <a:ext cx="1533774" cy="552045"/>
          <a:chOff x="2152" y="1415"/>
          <a:chExt cx="2817" cy="588"/>
        </a:xfrm>
      </xdr:grpSpPr>
      <xdr:pic>
        <xdr:nvPicPr>
          <xdr:cNvPr id="3" name="Picture 2">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12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390525</xdr:colOff>
      <xdr:row>0</xdr:row>
      <xdr:rowOff>47625</xdr:rowOff>
    </xdr:from>
    <xdr:to>
      <xdr:col>8</xdr:col>
      <xdr:colOff>590799</xdr:colOff>
      <xdr:row>3</xdr:row>
      <xdr:rowOff>104370</xdr:rowOff>
    </xdr:to>
    <xdr:grpSp>
      <xdr:nvGrpSpPr>
        <xdr:cNvPr id="2" name="Group 1">
          <a:extLst>
            <a:ext uri="{FF2B5EF4-FFF2-40B4-BE49-F238E27FC236}">
              <a16:creationId xmlns:a16="http://schemas.microsoft.com/office/drawing/2014/main" id="{00000000-0008-0000-1700-000002000000}"/>
            </a:ext>
          </a:extLst>
        </xdr:cNvPr>
        <xdr:cNvGrpSpPr>
          <a:grpSpLocks/>
        </xdr:cNvGrpSpPr>
      </xdr:nvGrpSpPr>
      <xdr:grpSpPr bwMode="auto">
        <a:xfrm>
          <a:off x="4019550" y="47625"/>
          <a:ext cx="1533774" cy="552045"/>
          <a:chOff x="2152" y="1415"/>
          <a:chExt cx="2817" cy="588"/>
        </a:xfrm>
      </xdr:grpSpPr>
      <xdr:pic>
        <xdr:nvPicPr>
          <xdr:cNvPr id="3" name="Picture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17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561975</xdr:colOff>
      <xdr:row>1</xdr:row>
      <xdr:rowOff>19050</xdr:rowOff>
    </xdr:from>
    <xdr:to>
      <xdr:col>10</xdr:col>
      <xdr:colOff>466725</xdr:colOff>
      <xdr:row>3</xdr:row>
      <xdr:rowOff>180975</xdr:rowOff>
    </xdr:to>
    <xdr:grpSp>
      <xdr:nvGrpSpPr>
        <xdr:cNvPr id="2" name="Group 1">
          <a:extLst>
            <a:ext uri="{FF2B5EF4-FFF2-40B4-BE49-F238E27FC236}">
              <a16:creationId xmlns:a16="http://schemas.microsoft.com/office/drawing/2014/main" id="{00000000-0008-0000-1800-000002000000}"/>
            </a:ext>
          </a:extLst>
        </xdr:cNvPr>
        <xdr:cNvGrpSpPr>
          <a:grpSpLocks/>
        </xdr:cNvGrpSpPr>
      </xdr:nvGrpSpPr>
      <xdr:grpSpPr bwMode="auto">
        <a:xfrm>
          <a:off x="4295775" y="85725"/>
          <a:ext cx="1838325" cy="590550"/>
          <a:chOff x="2152" y="1415"/>
          <a:chExt cx="2817" cy="588"/>
        </a:xfrm>
      </xdr:grpSpPr>
      <xdr:pic>
        <xdr:nvPicPr>
          <xdr:cNvPr id="3" name="Picture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18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295275</xdr:colOff>
      <xdr:row>1</xdr:row>
      <xdr:rowOff>0</xdr:rowOff>
    </xdr:from>
    <xdr:to>
      <xdr:col>9</xdr:col>
      <xdr:colOff>495549</xdr:colOff>
      <xdr:row>3</xdr:row>
      <xdr:rowOff>123420</xdr:rowOff>
    </xdr:to>
    <xdr:grpSp>
      <xdr:nvGrpSpPr>
        <xdr:cNvPr id="2" name="Group 1">
          <a:extLst>
            <a:ext uri="{FF2B5EF4-FFF2-40B4-BE49-F238E27FC236}">
              <a16:creationId xmlns:a16="http://schemas.microsoft.com/office/drawing/2014/main" id="{00000000-0008-0000-1900-000002000000}"/>
            </a:ext>
          </a:extLst>
        </xdr:cNvPr>
        <xdr:cNvGrpSpPr>
          <a:grpSpLocks/>
        </xdr:cNvGrpSpPr>
      </xdr:nvGrpSpPr>
      <xdr:grpSpPr bwMode="auto">
        <a:xfrm>
          <a:off x="4362450" y="66675"/>
          <a:ext cx="1533774" cy="552045"/>
          <a:chOff x="2152" y="1415"/>
          <a:chExt cx="2817" cy="588"/>
        </a:xfrm>
      </xdr:grpSpPr>
      <xdr:pic>
        <xdr:nvPicPr>
          <xdr:cNvPr id="3" name="Picture 2">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19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457200</xdr:colOff>
      <xdr:row>1</xdr:row>
      <xdr:rowOff>123825</xdr:rowOff>
    </xdr:from>
    <xdr:to>
      <xdr:col>9</xdr:col>
      <xdr:colOff>457449</xdr:colOff>
      <xdr:row>3</xdr:row>
      <xdr:rowOff>247245</xdr:rowOff>
    </xdr:to>
    <xdr:grpSp>
      <xdr:nvGrpSpPr>
        <xdr:cNvPr id="2" name="Group 1">
          <a:extLst>
            <a:ext uri="{FF2B5EF4-FFF2-40B4-BE49-F238E27FC236}">
              <a16:creationId xmlns:a16="http://schemas.microsoft.com/office/drawing/2014/main" id="{00000000-0008-0000-1A00-000002000000}"/>
            </a:ext>
          </a:extLst>
        </xdr:cNvPr>
        <xdr:cNvGrpSpPr>
          <a:grpSpLocks/>
        </xdr:cNvGrpSpPr>
      </xdr:nvGrpSpPr>
      <xdr:grpSpPr bwMode="auto">
        <a:xfrm>
          <a:off x="6991350" y="190500"/>
          <a:ext cx="1533774" cy="552045"/>
          <a:chOff x="2152" y="1415"/>
          <a:chExt cx="2817" cy="588"/>
        </a:xfrm>
      </xdr:grpSpPr>
      <xdr:pic>
        <xdr:nvPicPr>
          <xdr:cNvPr id="3" name="Picture 2">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1A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1866900</xdr:colOff>
      <xdr:row>0</xdr:row>
      <xdr:rowOff>0</xdr:rowOff>
    </xdr:from>
    <xdr:to>
      <xdr:col>6</xdr:col>
      <xdr:colOff>495549</xdr:colOff>
      <xdr:row>2</xdr:row>
      <xdr:rowOff>247245</xdr:rowOff>
    </xdr:to>
    <xdr:grpSp>
      <xdr:nvGrpSpPr>
        <xdr:cNvPr id="2" name="Group 1">
          <a:extLst>
            <a:ext uri="{FF2B5EF4-FFF2-40B4-BE49-F238E27FC236}">
              <a16:creationId xmlns:a16="http://schemas.microsoft.com/office/drawing/2014/main" id="{00000000-0008-0000-0100-000002000000}"/>
            </a:ext>
          </a:extLst>
        </xdr:cNvPr>
        <xdr:cNvGrpSpPr>
          <a:grpSpLocks/>
        </xdr:cNvGrpSpPr>
      </xdr:nvGrpSpPr>
      <xdr:grpSpPr bwMode="auto">
        <a:xfrm>
          <a:off x="4638675" y="0"/>
          <a:ext cx="1533774" cy="552045"/>
          <a:chOff x="2152" y="1415"/>
          <a:chExt cx="2817" cy="588"/>
        </a:xfrm>
      </xdr:grpSpPr>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01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552450</xdr:colOff>
      <xdr:row>1</xdr:row>
      <xdr:rowOff>57150</xdr:rowOff>
    </xdr:from>
    <xdr:to>
      <xdr:col>8</xdr:col>
      <xdr:colOff>552699</xdr:colOff>
      <xdr:row>3</xdr:row>
      <xdr:rowOff>180570</xdr:rowOff>
    </xdr:to>
    <xdr:grpSp>
      <xdr:nvGrpSpPr>
        <xdr:cNvPr id="2" name="Group 1">
          <a:extLst>
            <a:ext uri="{FF2B5EF4-FFF2-40B4-BE49-F238E27FC236}">
              <a16:creationId xmlns:a16="http://schemas.microsoft.com/office/drawing/2014/main" id="{00000000-0008-0000-1B00-000002000000}"/>
            </a:ext>
          </a:extLst>
        </xdr:cNvPr>
        <xdr:cNvGrpSpPr>
          <a:grpSpLocks/>
        </xdr:cNvGrpSpPr>
      </xdr:nvGrpSpPr>
      <xdr:grpSpPr bwMode="auto">
        <a:xfrm>
          <a:off x="4867275" y="123825"/>
          <a:ext cx="1533774" cy="552045"/>
          <a:chOff x="2152" y="1415"/>
          <a:chExt cx="2817" cy="588"/>
        </a:xfrm>
      </xdr:grpSpPr>
      <xdr:pic>
        <xdr:nvPicPr>
          <xdr:cNvPr id="3" name="Picture 2">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1B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457200</xdr:colOff>
      <xdr:row>1</xdr:row>
      <xdr:rowOff>123825</xdr:rowOff>
    </xdr:from>
    <xdr:to>
      <xdr:col>8</xdr:col>
      <xdr:colOff>457449</xdr:colOff>
      <xdr:row>3</xdr:row>
      <xdr:rowOff>247245</xdr:rowOff>
    </xdr:to>
    <xdr:grpSp>
      <xdr:nvGrpSpPr>
        <xdr:cNvPr id="2" name="Group 1">
          <a:extLst>
            <a:ext uri="{FF2B5EF4-FFF2-40B4-BE49-F238E27FC236}">
              <a16:creationId xmlns:a16="http://schemas.microsoft.com/office/drawing/2014/main" id="{00000000-0008-0000-1C00-000002000000}"/>
            </a:ext>
          </a:extLst>
        </xdr:cNvPr>
        <xdr:cNvGrpSpPr>
          <a:grpSpLocks/>
        </xdr:cNvGrpSpPr>
      </xdr:nvGrpSpPr>
      <xdr:grpSpPr bwMode="auto">
        <a:xfrm>
          <a:off x="4543425" y="190500"/>
          <a:ext cx="1533774" cy="552045"/>
          <a:chOff x="2152" y="1415"/>
          <a:chExt cx="2817" cy="588"/>
        </a:xfrm>
      </xdr:grpSpPr>
      <xdr:pic>
        <xdr:nvPicPr>
          <xdr:cNvPr id="3" name="Picture 2">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1C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2409825</xdr:colOff>
      <xdr:row>1</xdr:row>
      <xdr:rowOff>47625</xdr:rowOff>
    </xdr:from>
    <xdr:to>
      <xdr:col>5</xdr:col>
      <xdr:colOff>3943599</xdr:colOff>
      <xdr:row>3</xdr:row>
      <xdr:rowOff>171045</xdr:rowOff>
    </xdr:to>
    <xdr:grpSp>
      <xdr:nvGrpSpPr>
        <xdr:cNvPr id="2" name="Group 1">
          <a:extLst>
            <a:ext uri="{FF2B5EF4-FFF2-40B4-BE49-F238E27FC236}">
              <a16:creationId xmlns:a16="http://schemas.microsoft.com/office/drawing/2014/main" id="{00000000-0008-0000-1D00-000002000000}"/>
            </a:ext>
          </a:extLst>
        </xdr:cNvPr>
        <xdr:cNvGrpSpPr>
          <a:grpSpLocks/>
        </xdr:cNvGrpSpPr>
      </xdr:nvGrpSpPr>
      <xdr:grpSpPr bwMode="auto">
        <a:xfrm>
          <a:off x="4829175" y="114300"/>
          <a:ext cx="1533774" cy="552045"/>
          <a:chOff x="2152" y="1415"/>
          <a:chExt cx="2817" cy="588"/>
        </a:xfrm>
      </xdr:grpSpPr>
      <xdr:pic>
        <xdr:nvPicPr>
          <xdr:cNvPr id="3" name="Picture 2">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1D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2409825</xdr:colOff>
      <xdr:row>1</xdr:row>
      <xdr:rowOff>47625</xdr:rowOff>
    </xdr:from>
    <xdr:to>
      <xdr:col>5</xdr:col>
      <xdr:colOff>3943599</xdr:colOff>
      <xdr:row>3</xdr:row>
      <xdr:rowOff>171045</xdr:rowOff>
    </xdr:to>
    <xdr:grpSp>
      <xdr:nvGrpSpPr>
        <xdr:cNvPr id="2" name="Group 1">
          <a:extLst>
            <a:ext uri="{FF2B5EF4-FFF2-40B4-BE49-F238E27FC236}">
              <a16:creationId xmlns:a16="http://schemas.microsoft.com/office/drawing/2014/main" id="{00000000-0008-0000-1E00-000002000000}"/>
            </a:ext>
          </a:extLst>
        </xdr:cNvPr>
        <xdr:cNvGrpSpPr>
          <a:grpSpLocks/>
        </xdr:cNvGrpSpPr>
      </xdr:nvGrpSpPr>
      <xdr:grpSpPr bwMode="auto">
        <a:xfrm>
          <a:off x="4829175" y="114300"/>
          <a:ext cx="1533774" cy="552045"/>
          <a:chOff x="2152" y="1415"/>
          <a:chExt cx="2817" cy="588"/>
        </a:xfrm>
      </xdr:grpSpPr>
      <xdr:pic>
        <xdr:nvPicPr>
          <xdr:cNvPr id="3" name="Picture 2">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1E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2409825</xdr:colOff>
      <xdr:row>1</xdr:row>
      <xdr:rowOff>47625</xdr:rowOff>
    </xdr:from>
    <xdr:to>
      <xdr:col>5</xdr:col>
      <xdr:colOff>3943599</xdr:colOff>
      <xdr:row>3</xdr:row>
      <xdr:rowOff>171045</xdr:rowOff>
    </xdr:to>
    <xdr:grpSp>
      <xdr:nvGrpSpPr>
        <xdr:cNvPr id="2" name="Group 1">
          <a:extLst>
            <a:ext uri="{FF2B5EF4-FFF2-40B4-BE49-F238E27FC236}">
              <a16:creationId xmlns:a16="http://schemas.microsoft.com/office/drawing/2014/main" id="{00000000-0008-0000-1F00-000002000000}"/>
            </a:ext>
          </a:extLst>
        </xdr:cNvPr>
        <xdr:cNvGrpSpPr>
          <a:grpSpLocks/>
        </xdr:cNvGrpSpPr>
      </xdr:nvGrpSpPr>
      <xdr:grpSpPr bwMode="auto">
        <a:xfrm>
          <a:off x="4829175" y="114300"/>
          <a:ext cx="1533774" cy="552045"/>
          <a:chOff x="2152" y="1415"/>
          <a:chExt cx="2817" cy="588"/>
        </a:xfrm>
      </xdr:grpSpPr>
      <xdr:pic>
        <xdr:nvPicPr>
          <xdr:cNvPr id="3" name="Picture 2">
            <a:extLst>
              <a:ext uri="{FF2B5EF4-FFF2-40B4-BE49-F238E27FC236}">
                <a16:creationId xmlns:a16="http://schemas.microsoft.com/office/drawing/2014/main" id="{00000000-0008-0000-1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1F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1876425</xdr:colOff>
      <xdr:row>0</xdr:row>
      <xdr:rowOff>0</xdr:rowOff>
    </xdr:from>
    <xdr:to>
      <xdr:col>6</xdr:col>
      <xdr:colOff>505074</xdr:colOff>
      <xdr:row>3</xdr:row>
      <xdr:rowOff>56745</xdr:rowOff>
    </xdr:to>
    <xdr:grpSp>
      <xdr:nvGrpSpPr>
        <xdr:cNvPr id="2" name="Group 1">
          <a:extLst>
            <a:ext uri="{FF2B5EF4-FFF2-40B4-BE49-F238E27FC236}">
              <a16:creationId xmlns:a16="http://schemas.microsoft.com/office/drawing/2014/main" id="{00000000-0008-0000-0400-000002000000}"/>
            </a:ext>
          </a:extLst>
        </xdr:cNvPr>
        <xdr:cNvGrpSpPr>
          <a:grpSpLocks/>
        </xdr:cNvGrpSpPr>
      </xdr:nvGrpSpPr>
      <xdr:grpSpPr bwMode="auto">
        <a:xfrm>
          <a:off x="4781550" y="0"/>
          <a:ext cx="1533774" cy="552045"/>
          <a:chOff x="2152" y="1415"/>
          <a:chExt cx="2817" cy="588"/>
        </a:xfrm>
      </xdr:grpSpPr>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04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1876425</xdr:colOff>
      <xdr:row>0</xdr:row>
      <xdr:rowOff>0</xdr:rowOff>
    </xdr:from>
    <xdr:to>
      <xdr:col>6</xdr:col>
      <xdr:colOff>505074</xdr:colOff>
      <xdr:row>3</xdr:row>
      <xdr:rowOff>56745</xdr:rowOff>
    </xdr:to>
    <xdr:grpSp>
      <xdr:nvGrpSpPr>
        <xdr:cNvPr id="2" name="Group 1">
          <a:extLst>
            <a:ext uri="{FF2B5EF4-FFF2-40B4-BE49-F238E27FC236}">
              <a16:creationId xmlns:a16="http://schemas.microsoft.com/office/drawing/2014/main" id="{00000000-0008-0000-0200-000002000000}"/>
            </a:ext>
          </a:extLst>
        </xdr:cNvPr>
        <xdr:cNvGrpSpPr>
          <a:grpSpLocks/>
        </xdr:cNvGrpSpPr>
      </xdr:nvGrpSpPr>
      <xdr:grpSpPr bwMode="auto">
        <a:xfrm>
          <a:off x="4638675" y="0"/>
          <a:ext cx="1533774" cy="552045"/>
          <a:chOff x="2152" y="1415"/>
          <a:chExt cx="2817" cy="588"/>
        </a:xfrm>
      </xdr:grpSpPr>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02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1314450</xdr:colOff>
      <xdr:row>0</xdr:row>
      <xdr:rowOff>0</xdr:rowOff>
    </xdr:from>
    <xdr:to>
      <xdr:col>7</xdr:col>
      <xdr:colOff>924174</xdr:colOff>
      <xdr:row>3</xdr:row>
      <xdr:rowOff>56745</xdr:rowOff>
    </xdr:to>
    <xdr:grpSp>
      <xdr:nvGrpSpPr>
        <xdr:cNvPr id="2" name="Group 1">
          <a:extLst>
            <a:ext uri="{FF2B5EF4-FFF2-40B4-BE49-F238E27FC236}">
              <a16:creationId xmlns:a16="http://schemas.microsoft.com/office/drawing/2014/main" id="{00000000-0008-0000-0500-000002000000}"/>
            </a:ext>
          </a:extLst>
        </xdr:cNvPr>
        <xdr:cNvGrpSpPr>
          <a:grpSpLocks/>
        </xdr:cNvGrpSpPr>
      </xdr:nvGrpSpPr>
      <xdr:grpSpPr bwMode="auto">
        <a:xfrm>
          <a:off x="3590925" y="0"/>
          <a:ext cx="1533774" cy="552045"/>
          <a:chOff x="2152" y="1415"/>
          <a:chExt cx="2817" cy="588"/>
        </a:xfrm>
      </xdr:grpSpPr>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05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390525</xdr:colOff>
      <xdr:row>0</xdr:row>
      <xdr:rowOff>47625</xdr:rowOff>
    </xdr:from>
    <xdr:to>
      <xdr:col>8</xdr:col>
      <xdr:colOff>590799</xdr:colOff>
      <xdr:row>3</xdr:row>
      <xdr:rowOff>104370</xdr:rowOff>
    </xdr:to>
    <xdr:grpSp>
      <xdr:nvGrpSpPr>
        <xdr:cNvPr id="2" name="Group 1">
          <a:extLst>
            <a:ext uri="{FF2B5EF4-FFF2-40B4-BE49-F238E27FC236}">
              <a16:creationId xmlns:a16="http://schemas.microsoft.com/office/drawing/2014/main" id="{00000000-0008-0000-0B00-000002000000}"/>
            </a:ext>
          </a:extLst>
        </xdr:cNvPr>
        <xdr:cNvGrpSpPr>
          <a:grpSpLocks/>
        </xdr:cNvGrpSpPr>
      </xdr:nvGrpSpPr>
      <xdr:grpSpPr bwMode="auto">
        <a:xfrm>
          <a:off x="4019550" y="47625"/>
          <a:ext cx="1533774" cy="552045"/>
          <a:chOff x="2152" y="1415"/>
          <a:chExt cx="2817" cy="588"/>
        </a:xfrm>
      </xdr:grpSpPr>
      <xdr:pic>
        <xdr:nvPicPr>
          <xdr:cNvPr id="3" name="Picture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0B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2409825</xdr:colOff>
      <xdr:row>1</xdr:row>
      <xdr:rowOff>47625</xdr:rowOff>
    </xdr:from>
    <xdr:to>
      <xdr:col>5</xdr:col>
      <xdr:colOff>3943599</xdr:colOff>
      <xdr:row>3</xdr:row>
      <xdr:rowOff>171045</xdr:rowOff>
    </xdr:to>
    <xdr:grpSp>
      <xdr:nvGrpSpPr>
        <xdr:cNvPr id="2" name="Group 1">
          <a:extLst>
            <a:ext uri="{FF2B5EF4-FFF2-40B4-BE49-F238E27FC236}">
              <a16:creationId xmlns:a16="http://schemas.microsoft.com/office/drawing/2014/main" id="{00000000-0008-0000-0600-000002000000}"/>
            </a:ext>
          </a:extLst>
        </xdr:cNvPr>
        <xdr:cNvGrpSpPr>
          <a:grpSpLocks/>
        </xdr:cNvGrpSpPr>
      </xdr:nvGrpSpPr>
      <xdr:grpSpPr bwMode="auto">
        <a:xfrm>
          <a:off x="4562475" y="114300"/>
          <a:ext cx="1533774" cy="552045"/>
          <a:chOff x="2152" y="1415"/>
          <a:chExt cx="2817" cy="588"/>
        </a:xfrm>
      </xdr:grpSpPr>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06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twoCellAnchor>
    <xdr:from>
      <xdr:col>5</xdr:col>
      <xdr:colOff>2886075</xdr:colOff>
      <xdr:row>26</xdr:row>
      <xdr:rowOff>95250</xdr:rowOff>
    </xdr:from>
    <xdr:to>
      <xdr:col>5</xdr:col>
      <xdr:colOff>4419849</xdr:colOff>
      <xdr:row>29</xdr:row>
      <xdr:rowOff>18645</xdr:rowOff>
    </xdr:to>
    <xdr:grpSp>
      <xdr:nvGrpSpPr>
        <xdr:cNvPr id="5" name="Group 4">
          <a:extLst>
            <a:ext uri="{FF2B5EF4-FFF2-40B4-BE49-F238E27FC236}">
              <a16:creationId xmlns:a16="http://schemas.microsoft.com/office/drawing/2014/main" id="{00000000-0008-0000-0600-000005000000}"/>
            </a:ext>
          </a:extLst>
        </xdr:cNvPr>
        <xdr:cNvGrpSpPr>
          <a:grpSpLocks/>
        </xdr:cNvGrpSpPr>
      </xdr:nvGrpSpPr>
      <xdr:grpSpPr bwMode="auto">
        <a:xfrm>
          <a:off x="5038725" y="9286875"/>
          <a:ext cx="1533774" cy="552045"/>
          <a:chOff x="2152" y="1415"/>
          <a:chExt cx="2817" cy="588"/>
        </a:xfrm>
      </xdr:grpSpPr>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Text Box 4">
            <a:extLst>
              <a:ext uri="{FF2B5EF4-FFF2-40B4-BE49-F238E27FC236}">
                <a16:creationId xmlns:a16="http://schemas.microsoft.com/office/drawing/2014/main" id="{00000000-0008-0000-0600-000007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2409825</xdr:colOff>
      <xdr:row>1</xdr:row>
      <xdr:rowOff>47625</xdr:rowOff>
    </xdr:from>
    <xdr:to>
      <xdr:col>5</xdr:col>
      <xdr:colOff>3943599</xdr:colOff>
      <xdr:row>3</xdr:row>
      <xdr:rowOff>171045</xdr:rowOff>
    </xdr:to>
    <xdr:grpSp>
      <xdr:nvGrpSpPr>
        <xdr:cNvPr id="2" name="Group 1">
          <a:extLst>
            <a:ext uri="{FF2B5EF4-FFF2-40B4-BE49-F238E27FC236}">
              <a16:creationId xmlns:a16="http://schemas.microsoft.com/office/drawing/2014/main" id="{00000000-0008-0000-0700-000002000000}"/>
            </a:ext>
          </a:extLst>
        </xdr:cNvPr>
        <xdr:cNvGrpSpPr>
          <a:grpSpLocks/>
        </xdr:cNvGrpSpPr>
      </xdr:nvGrpSpPr>
      <xdr:grpSpPr bwMode="auto">
        <a:xfrm>
          <a:off x="5010150" y="114300"/>
          <a:ext cx="1533774" cy="552045"/>
          <a:chOff x="2152" y="1415"/>
          <a:chExt cx="2817" cy="588"/>
        </a:xfrm>
      </xdr:grpSpPr>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07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2409825</xdr:colOff>
      <xdr:row>1</xdr:row>
      <xdr:rowOff>47625</xdr:rowOff>
    </xdr:from>
    <xdr:to>
      <xdr:col>5</xdr:col>
      <xdr:colOff>3943599</xdr:colOff>
      <xdr:row>3</xdr:row>
      <xdr:rowOff>171045</xdr:rowOff>
    </xdr:to>
    <xdr:grpSp>
      <xdr:nvGrpSpPr>
        <xdr:cNvPr id="2" name="Group 1">
          <a:extLst>
            <a:ext uri="{FF2B5EF4-FFF2-40B4-BE49-F238E27FC236}">
              <a16:creationId xmlns:a16="http://schemas.microsoft.com/office/drawing/2014/main" id="{00000000-0008-0000-0800-000002000000}"/>
            </a:ext>
          </a:extLst>
        </xdr:cNvPr>
        <xdr:cNvGrpSpPr>
          <a:grpSpLocks/>
        </xdr:cNvGrpSpPr>
      </xdr:nvGrpSpPr>
      <xdr:grpSpPr bwMode="auto">
        <a:xfrm>
          <a:off x="4829175" y="114300"/>
          <a:ext cx="1533774" cy="552045"/>
          <a:chOff x="2152" y="1415"/>
          <a:chExt cx="2817" cy="588"/>
        </a:xfrm>
      </xdr:grpSpPr>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 y="1500"/>
            <a:ext cx="1069" cy="45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4">
            <a:extLst>
              <a:ext uri="{FF2B5EF4-FFF2-40B4-BE49-F238E27FC236}">
                <a16:creationId xmlns:a16="http://schemas.microsoft.com/office/drawing/2014/main" id="{00000000-0008-0000-0800-000004000000}"/>
              </a:ext>
            </a:extLst>
          </xdr:cNvPr>
          <xdr:cNvSpPr txBox="1">
            <a:spLocks noChangeArrowheads="1"/>
          </xdr:cNvSpPr>
        </xdr:nvSpPr>
        <xdr:spPr bwMode="auto">
          <a:xfrm>
            <a:off x="3230" y="1415"/>
            <a:ext cx="1739" cy="5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45720" tIns="45720" rIns="4572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NATURAL</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0080"/>
                </a:solidFill>
                <a:effectLst/>
                <a:latin typeface="Times New Roman" pitchFamily="18" charset="0"/>
                <a:cs typeface="Arial" pitchFamily="34" charset="0"/>
              </a:rPr>
              <a:t>RESOURCES</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CONSERVATION</a:t>
            </a:r>
          </a:p>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800" b="1" i="0" u="none" strike="noStrike" cap="none" normalizeH="0" baseline="0">
                <a:ln>
                  <a:noFill/>
                </a:ln>
                <a:solidFill>
                  <a:srgbClr val="008000"/>
                </a:solidFill>
                <a:effectLst/>
                <a:latin typeface="Times New Roman" pitchFamily="18" charset="0"/>
                <a:cs typeface="Arial" pitchFamily="34" charset="0"/>
              </a:rPr>
              <a:t>SERVICE</a:t>
            </a:r>
            <a:endParaRPr kumimoji="0" lang="en-US" altLang="en-US" sz="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as/projects/LWG/Copy%20of%20Yakama%20workinggroup_ka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da.net\NRCS\home\WAOLY\nrcs\Nick.Vira\Documents\Local%20Work%20Group\Washington\2021%20(round%202%20of%20fy20%20collection)\Attachment%20A%20-%20Data%20Collection%20Tool%20for%20FY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WG To Do List"/>
      <sheetName val="Summary"/>
      <sheetName val="Crop"/>
      <sheetName val="Forest"/>
      <sheetName val="Other"/>
      <sheetName val="Pasture"/>
      <sheetName val="Range"/>
      <sheetName val="LU_Categories"/>
      <sheetName val="National_Initiatives"/>
      <sheetName val="State_Initiatives"/>
      <sheetName val="Local Projects"/>
      <sheetName val="PracStand_Summary"/>
      <sheetName val="RC-LU Crosswalk"/>
      <sheetName val="PracList"/>
      <sheetName val="Ranking_Summary"/>
      <sheetName val="Ranking"/>
      <sheetName val="Meeting"/>
      <sheetName val="Glossary"/>
      <sheetName val="Tables"/>
      <sheetName val="Ranking_Summary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34">
          <cell r="I34" t="str">
            <v>Air Quality</v>
          </cell>
        </row>
        <row r="35">
          <cell r="I35" t="str">
            <v>Energy</v>
          </cell>
        </row>
        <row r="36">
          <cell r="I36" t="str">
            <v>Organic</v>
          </cell>
        </row>
        <row r="37">
          <cell r="I37" t="str">
            <v>Hoop houses</v>
          </cell>
        </row>
        <row r="38">
          <cell r="I38" t="str">
            <v>Sage Grouse</v>
          </cell>
        </row>
        <row r="39">
          <cell r="I39" t="str">
            <v>National Water Quality Initiative - Landscape</v>
          </cell>
        </row>
      </sheetData>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WG To Do List"/>
      <sheetName val="Table"/>
      <sheetName val="Meeting Roster"/>
      <sheetName val="Summary"/>
      <sheetName val="Crop_Rank"/>
      <sheetName val="Forest_Rank"/>
      <sheetName val="Farmstead_Rank"/>
      <sheetName val="Pasture_Rank"/>
      <sheetName val="Range_Rank"/>
      <sheetName val="Priority Watershed"/>
      <sheetName val="State_Initiative"/>
      <sheetName val="Local_Project"/>
      <sheetName val="PracList"/>
      <sheetName val="Ranking"/>
      <sheetName val="Meeting"/>
      <sheetName val="Glossary"/>
    </sheetNames>
    <sheetDataSet>
      <sheetData sheetId="0"/>
      <sheetData sheetId="1">
        <row r="19">
          <cell r="L19"/>
        </row>
        <row r="20">
          <cell r="M20" t="str">
            <v>Watershed level planning to support VSP or salmon recovery plans</v>
          </cell>
        </row>
        <row r="21">
          <cell r="M21" t="str">
            <v>Outreach to address a particular resource concern</v>
          </cell>
        </row>
        <row r="22">
          <cell r="M22" t="str">
            <v>Certain species of concern</v>
          </cell>
        </row>
        <row r="23">
          <cell r="M23" t="str">
            <v>Certain industry</v>
          </cell>
        </row>
        <row r="24">
          <cell r="M24" t="str">
            <v>Certain geographical areas</v>
          </cell>
        </row>
        <row r="25">
          <cell r="M25" t="str">
            <v>Specific resource concern</v>
          </cell>
        </row>
        <row r="26">
          <cell r="M26"/>
        </row>
      </sheetData>
      <sheetData sheetId="2"/>
      <sheetData sheetId="3">
        <row r="6">
          <cell r="F6" t="str">
            <v>Puget Sound</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person displayName="Scripter, Chas - NRCS, Spokane, WA" id="{7728521F-711F-4666-A87D-D457F9C4DA19}" userId="Scripter, Chas - NRCS, Spokane, W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5" dT="2021-10-30T05:14:08.10" personId="{7728521F-711F-4666-A87D-D457F9C4DA19}" id="{2CD8EF43-94FB-440E-A1A3-96160D834816}">
    <text>This shows the range of %s assigned to the RC under a particular Fund Pool Category.
To me this isn't super useful but it does show a level of importance to the RC.</text>
  </threadedComment>
</ThreadedComment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33B85-4A38-43CD-915B-4F21272DDEBA}">
  <dimension ref="A1:Q96"/>
  <sheetViews>
    <sheetView workbookViewId="0">
      <pane ySplit="1" topLeftCell="A2" activePane="bottomLeft" state="frozen"/>
      <selection pane="bottomLeft" activeCell="G92" sqref="G92"/>
    </sheetView>
  </sheetViews>
  <sheetFormatPr defaultRowHeight="15" x14ac:dyDescent="0.25"/>
  <cols>
    <col min="1" max="1" width="10.28515625" style="1" customWidth="1"/>
    <col min="2" max="2" width="8" style="1" customWidth="1"/>
    <col min="3" max="3" width="25.42578125" customWidth="1"/>
    <col min="4" max="4" width="16.5703125" style="1" customWidth="1"/>
    <col min="5" max="5" width="30" customWidth="1"/>
    <col min="6" max="6" width="18.42578125" style="1" customWidth="1"/>
    <col min="7" max="7" width="54.5703125" customWidth="1"/>
    <col min="8" max="8" width="6.42578125" style="94" customWidth="1"/>
    <col min="9" max="9" width="9.28515625" style="94" customWidth="1"/>
    <col min="10" max="10" width="10.7109375" style="1" customWidth="1"/>
    <col min="12" max="12" width="26.5703125" customWidth="1"/>
    <col min="13" max="13" width="6.28515625" style="1" customWidth="1"/>
    <col min="14" max="14" width="28.42578125" customWidth="1"/>
    <col min="15" max="15" width="7.7109375" style="94" customWidth="1"/>
    <col min="17" max="17" width="6.140625" customWidth="1"/>
  </cols>
  <sheetData>
    <row r="1" spans="1:17" s="357" customFormat="1" ht="45" x14ac:dyDescent="0.25">
      <c r="A1" s="357" t="s">
        <v>893</v>
      </c>
      <c r="B1" s="357" t="s">
        <v>242</v>
      </c>
      <c r="C1" s="357" t="s">
        <v>838</v>
      </c>
      <c r="D1" s="357" t="s">
        <v>867</v>
      </c>
      <c r="E1" s="357" t="s">
        <v>839</v>
      </c>
      <c r="F1" s="357" t="s">
        <v>841</v>
      </c>
      <c r="G1" s="357" t="s">
        <v>89</v>
      </c>
      <c r="H1" s="357" t="s">
        <v>945</v>
      </c>
      <c r="I1" s="357" t="s">
        <v>849</v>
      </c>
      <c r="J1" s="357" t="s">
        <v>840</v>
      </c>
      <c r="K1" s="357" t="s">
        <v>947</v>
      </c>
      <c r="L1" s="357" t="s">
        <v>911</v>
      </c>
      <c r="M1" s="357" t="s">
        <v>944</v>
      </c>
      <c r="N1" s="357" t="s">
        <v>912</v>
      </c>
      <c r="O1" s="357" t="s">
        <v>945</v>
      </c>
      <c r="P1" s="357" t="s">
        <v>913</v>
      </c>
      <c r="Q1" s="357" t="s">
        <v>946</v>
      </c>
    </row>
    <row r="2" spans="1:17" x14ac:dyDescent="0.25">
      <c r="A2" s="1">
        <v>2021</v>
      </c>
      <c r="B2" s="1" t="s">
        <v>693</v>
      </c>
      <c r="C2" t="s">
        <v>894</v>
      </c>
      <c r="D2" s="1" t="s">
        <v>845</v>
      </c>
      <c r="E2" t="s">
        <v>850</v>
      </c>
      <c r="F2" s="1" t="s">
        <v>845</v>
      </c>
      <c r="G2" t="s">
        <v>852</v>
      </c>
      <c r="H2" s="94">
        <f>VLOOKUP(G2,$N$2:$O$31,2,FALSE)</f>
        <v>6</v>
      </c>
      <c r="I2" s="94" t="s">
        <v>3</v>
      </c>
      <c r="J2" s="1">
        <v>50</v>
      </c>
      <c r="K2" s="1">
        <v>0.5</v>
      </c>
      <c r="L2" s="94" t="s">
        <v>861</v>
      </c>
      <c r="M2" s="1">
        <v>1</v>
      </c>
      <c r="N2" t="s">
        <v>862</v>
      </c>
      <c r="O2" s="94">
        <v>1</v>
      </c>
      <c r="P2" t="s">
        <v>858</v>
      </c>
      <c r="Q2">
        <v>1</v>
      </c>
    </row>
    <row r="3" spans="1:17" x14ac:dyDescent="0.25">
      <c r="A3" s="1">
        <v>2021</v>
      </c>
      <c r="B3" s="1" t="s">
        <v>693</v>
      </c>
      <c r="C3" s="94" t="s">
        <v>894</v>
      </c>
      <c r="D3" s="1" t="s">
        <v>845</v>
      </c>
      <c r="E3" t="s">
        <v>850</v>
      </c>
      <c r="F3" s="1">
        <v>5</v>
      </c>
      <c r="G3" t="s">
        <v>851</v>
      </c>
      <c r="H3" s="94">
        <f t="shared" ref="H3:H66" si="0">VLOOKUP(G3,$N$2:$O$31,2,FALSE)</f>
        <v>7</v>
      </c>
      <c r="I3" s="94" t="s">
        <v>3</v>
      </c>
      <c r="J3" s="1">
        <v>50</v>
      </c>
      <c r="K3" s="1">
        <v>0.5</v>
      </c>
      <c r="L3" s="94" t="s">
        <v>880</v>
      </c>
      <c r="M3" s="1">
        <v>2</v>
      </c>
      <c r="N3" s="94" t="s">
        <v>878</v>
      </c>
      <c r="O3" s="94">
        <v>2</v>
      </c>
      <c r="P3" t="s">
        <v>888</v>
      </c>
      <c r="Q3" s="94">
        <v>2</v>
      </c>
    </row>
    <row r="4" spans="1:17" x14ac:dyDescent="0.25">
      <c r="A4" s="1">
        <v>2021</v>
      </c>
      <c r="B4" s="1" t="s">
        <v>693</v>
      </c>
      <c r="C4" s="94" t="s">
        <v>894</v>
      </c>
      <c r="D4" s="1" t="s">
        <v>845</v>
      </c>
      <c r="E4" t="s">
        <v>842</v>
      </c>
      <c r="F4" s="1" t="s">
        <v>845</v>
      </c>
      <c r="G4" t="s">
        <v>844</v>
      </c>
      <c r="H4" s="94">
        <f t="shared" si="0"/>
        <v>10</v>
      </c>
      <c r="I4" s="94" t="s">
        <v>3</v>
      </c>
      <c r="J4" s="1">
        <v>50</v>
      </c>
      <c r="K4" s="1">
        <v>0.5</v>
      </c>
      <c r="L4" s="94" t="s">
        <v>846</v>
      </c>
      <c r="M4" s="1">
        <v>3</v>
      </c>
      <c r="N4" t="s">
        <v>883</v>
      </c>
      <c r="O4" s="94">
        <v>3</v>
      </c>
      <c r="P4" t="s">
        <v>3</v>
      </c>
      <c r="Q4" s="94">
        <v>3</v>
      </c>
    </row>
    <row r="5" spans="1:17" x14ac:dyDescent="0.25">
      <c r="A5" s="1">
        <v>2021</v>
      </c>
      <c r="B5" s="1" t="s">
        <v>693</v>
      </c>
      <c r="C5" s="94" t="s">
        <v>894</v>
      </c>
      <c r="D5" s="1" t="s">
        <v>845</v>
      </c>
      <c r="E5" t="s">
        <v>846</v>
      </c>
      <c r="F5" s="1">
        <v>5</v>
      </c>
      <c r="G5" t="s">
        <v>847</v>
      </c>
      <c r="H5" s="94">
        <f t="shared" si="0"/>
        <v>19</v>
      </c>
      <c r="I5" s="94" t="s">
        <v>1</v>
      </c>
      <c r="J5" s="1">
        <v>50</v>
      </c>
      <c r="K5" s="1">
        <v>0.5</v>
      </c>
      <c r="L5" s="94" t="s">
        <v>879</v>
      </c>
      <c r="M5" s="1">
        <v>4</v>
      </c>
      <c r="N5" t="s">
        <v>48</v>
      </c>
      <c r="O5" s="94">
        <v>4</v>
      </c>
      <c r="P5" t="s">
        <v>260</v>
      </c>
      <c r="Q5" s="94">
        <v>4</v>
      </c>
    </row>
    <row r="6" spans="1:17" x14ac:dyDescent="0.25">
      <c r="A6" s="1">
        <v>2021</v>
      </c>
      <c r="B6" s="1" t="s">
        <v>693</v>
      </c>
      <c r="C6" s="94" t="s">
        <v>894</v>
      </c>
      <c r="D6" s="1" t="s">
        <v>845</v>
      </c>
      <c r="E6" t="s">
        <v>846</v>
      </c>
      <c r="F6" s="1" t="s">
        <v>845</v>
      </c>
      <c r="G6" t="s">
        <v>848</v>
      </c>
      <c r="H6" s="94">
        <f t="shared" si="0"/>
        <v>20</v>
      </c>
      <c r="I6" s="94" t="s">
        <v>1</v>
      </c>
      <c r="J6" s="1">
        <v>50</v>
      </c>
      <c r="K6" s="1">
        <v>0.5</v>
      </c>
      <c r="L6" s="94" t="s">
        <v>869</v>
      </c>
      <c r="M6" s="1">
        <v>5</v>
      </c>
      <c r="N6" t="s">
        <v>872</v>
      </c>
      <c r="O6" s="94">
        <v>5</v>
      </c>
      <c r="P6" t="s">
        <v>276</v>
      </c>
      <c r="Q6" s="94">
        <v>5</v>
      </c>
    </row>
    <row r="7" spans="1:17" x14ac:dyDescent="0.25">
      <c r="A7" s="1">
        <v>2021</v>
      </c>
      <c r="B7" s="1" t="s">
        <v>693</v>
      </c>
      <c r="C7" s="94" t="s">
        <v>894</v>
      </c>
      <c r="D7" s="1">
        <v>100</v>
      </c>
      <c r="E7" t="s">
        <v>842</v>
      </c>
      <c r="F7" s="1">
        <v>90</v>
      </c>
      <c r="G7" t="s">
        <v>843</v>
      </c>
      <c r="H7" s="94">
        <f t="shared" si="0"/>
        <v>27</v>
      </c>
      <c r="I7" s="94" t="s">
        <v>3</v>
      </c>
      <c r="J7" s="1">
        <v>50</v>
      </c>
      <c r="K7" s="1">
        <v>0.5</v>
      </c>
      <c r="L7" s="94" t="s">
        <v>865</v>
      </c>
      <c r="M7" s="1">
        <v>6</v>
      </c>
      <c r="N7" t="s">
        <v>852</v>
      </c>
      <c r="O7" s="94">
        <v>6</v>
      </c>
      <c r="P7" t="s">
        <v>1</v>
      </c>
      <c r="Q7" s="94">
        <v>6</v>
      </c>
    </row>
    <row r="8" spans="1:17" x14ac:dyDescent="0.25">
      <c r="A8" s="1">
        <v>2021</v>
      </c>
      <c r="B8" s="1" t="s">
        <v>628</v>
      </c>
      <c r="C8" s="94" t="s">
        <v>853</v>
      </c>
      <c r="D8" s="1" t="s">
        <v>845</v>
      </c>
      <c r="E8" t="s">
        <v>861</v>
      </c>
      <c r="F8" s="1">
        <v>10</v>
      </c>
      <c r="G8" t="s">
        <v>862</v>
      </c>
      <c r="H8" s="94">
        <f t="shared" si="0"/>
        <v>1</v>
      </c>
      <c r="I8" s="94" t="s">
        <v>858</v>
      </c>
      <c r="J8" s="1">
        <v>100</v>
      </c>
      <c r="K8" s="1">
        <v>1</v>
      </c>
      <c r="L8" s="94" t="s">
        <v>850</v>
      </c>
      <c r="M8" s="1">
        <v>7</v>
      </c>
      <c r="N8" t="s">
        <v>851</v>
      </c>
      <c r="O8" s="94">
        <v>7</v>
      </c>
      <c r="P8" t="s">
        <v>2</v>
      </c>
      <c r="Q8" s="94">
        <v>7</v>
      </c>
    </row>
    <row r="9" spans="1:17" x14ac:dyDescent="0.25">
      <c r="A9" s="1">
        <v>2021</v>
      </c>
      <c r="B9" s="1" t="s">
        <v>628</v>
      </c>
      <c r="C9" s="94" t="s">
        <v>853</v>
      </c>
      <c r="D9" s="1" t="s">
        <v>845</v>
      </c>
      <c r="E9" t="s">
        <v>855</v>
      </c>
      <c r="F9" s="1" t="s">
        <v>845</v>
      </c>
      <c r="G9" t="s">
        <v>857</v>
      </c>
      <c r="H9" s="94">
        <f t="shared" si="0"/>
        <v>8</v>
      </c>
      <c r="I9" s="94" t="s">
        <v>858</v>
      </c>
      <c r="J9" s="1">
        <v>20</v>
      </c>
      <c r="K9" s="1">
        <v>0.2</v>
      </c>
      <c r="L9" s="94" t="s">
        <v>855</v>
      </c>
      <c r="M9" s="1">
        <v>8</v>
      </c>
      <c r="N9" t="s">
        <v>857</v>
      </c>
      <c r="O9" s="94">
        <v>8</v>
      </c>
    </row>
    <row r="10" spans="1:17" x14ac:dyDescent="0.25">
      <c r="A10" s="1">
        <v>2021</v>
      </c>
      <c r="B10" s="1" t="s">
        <v>628</v>
      </c>
      <c r="C10" s="94" t="s">
        <v>853</v>
      </c>
      <c r="D10" s="1">
        <v>50</v>
      </c>
      <c r="E10" t="s">
        <v>855</v>
      </c>
      <c r="F10" s="1">
        <v>60</v>
      </c>
      <c r="G10" t="s">
        <v>856</v>
      </c>
      <c r="H10" s="94">
        <f t="shared" si="0"/>
        <v>9</v>
      </c>
      <c r="I10" s="94" t="s">
        <v>858</v>
      </c>
      <c r="J10" s="1">
        <v>80</v>
      </c>
      <c r="K10" s="1">
        <v>0.8</v>
      </c>
      <c r="L10" s="94" t="s">
        <v>889</v>
      </c>
      <c r="M10" s="1">
        <v>9</v>
      </c>
      <c r="N10" t="s">
        <v>856</v>
      </c>
      <c r="O10" s="94">
        <v>9</v>
      </c>
    </row>
    <row r="11" spans="1:17" x14ac:dyDescent="0.25">
      <c r="A11" s="1">
        <v>2021</v>
      </c>
      <c r="B11" s="1" t="s">
        <v>628</v>
      </c>
      <c r="C11" s="94" t="s">
        <v>854</v>
      </c>
      <c r="D11" s="1" t="s">
        <v>845</v>
      </c>
      <c r="E11" t="s">
        <v>863</v>
      </c>
      <c r="F11" s="1">
        <v>40</v>
      </c>
      <c r="G11" t="s">
        <v>864</v>
      </c>
      <c r="H11" s="94">
        <f t="shared" si="0"/>
        <v>18</v>
      </c>
      <c r="I11" s="94" t="s">
        <v>858</v>
      </c>
      <c r="J11" s="1">
        <v>100</v>
      </c>
      <c r="K11" s="1">
        <v>1</v>
      </c>
      <c r="L11" s="94" t="s">
        <v>863</v>
      </c>
      <c r="M11" s="1">
        <v>10</v>
      </c>
      <c r="N11" t="s">
        <v>844</v>
      </c>
      <c r="O11" s="94">
        <v>10</v>
      </c>
    </row>
    <row r="12" spans="1:17" x14ac:dyDescent="0.25">
      <c r="A12" s="1">
        <v>2021</v>
      </c>
      <c r="B12" s="1" t="s">
        <v>628</v>
      </c>
      <c r="C12" t="s">
        <v>854</v>
      </c>
      <c r="D12" s="1">
        <v>50</v>
      </c>
      <c r="E12" t="s">
        <v>846</v>
      </c>
      <c r="F12" s="1">
        <v>50</v>
      </c>
      <c r="G12" t="s">
        <v>847</v>
      </c>
      <c r="H12" s="94">
        <f t="shared" si="0"/>
        <v>19</v>
      </c>
      <c r="I12" s="94" t="s">
        <v>858</v>
      </c>
      <c r="J12" s="1">
        <v>70</v>
      </c>
      <c r="K12" s="1">
        <v>0.7</v>
      </c>
      <c r="L12" s="94" t="s">
        <v>868</v>
      </c>
      <c r="M12" s="1">
        <v>11</v>
      </c>
      <c r="N12" t="s">
        <v>875</v>
      </c>
      <c r="O12" s="94">
        <v>11</v>
      </c>
    </row>
    <row r="13" spans="1:17" x14ac:dyDescent="0.25">
      <c r="A13" s="1">
        <v>2021</v>
      </c>
      <c r="B13" s="1" t="s">
        <v>628</v>
      </c>
      <c r="C13" s="94" t="s">
        <v>854</v>
      </c>
      <c r="D13" s="1" t="s">
        <v>845</v>
      </c>
      <c r="E13" t="s">
        <v>846</v>
      </c>
      <c r="F13" s="1" t="s">
        <v>845</v>
      </c>
      <c r="G13" t="s">
        <v>848</v>
      </c>
      <c r="H13" s="94">
        <f t="shared" si="0"/>
        <v>20</v>
      </c>
      <c r="I13" s="94" t="s">
        <v>858</v>
      </c>
      <c r="J13" s="1">
        <v>30</v>
      </c>
      <c r="K13" s="1">
        <v>0.3</v>
      </c>
      <c r="L13" s="94" t="s">
        <v>842</v>
      </c>
      <c r="M13" s="1">
        <v>12</v>
      </c>
      <c r="N13" t="s">
        <v>877</v>
      </c>
      <c r="O13" s="94">
        <v>12</v>
      </c>
    </row>
    <row r="14" spans="1:17" x14ac:dyDescent="0.25">
      <c r="A14" s="1">
        <v>2021</v>
      </c>
      <c r="B14" s="1" t="s">
        <v>628</v>
      </c>
      <c r="C14" s="94" t="s">
        <v>853</v>
      </c>
      <c r="D14" s="1" t="s">
        <v>845</v>
      </c>
      <c r="E14" t="s">
        <v>859</v>
      </c>
      <c r="F14" s="1">
        <v>30</v>
      </c>
      <c r="G14" t="s">
        <v>860</v>
      </c>
      <c r="H14" s="94">
        <f t="shared" si="0"/>
        <v>28</v>
      </c>
      <c r="I14" s="94" t="s">
        <v>858</v>
      </c>
      <c r="J14" s="1">
        <v>100</v>
      </c>
      <c r="K14" s="1">
        <v>1</v>
      </c>
      <c r="L14" s="94" t="s">
        <v>876</v>
      </c>
      <c r="M14" s="1">
        <v>13</v>
      </c>
      <c r="N14" t="s">
        <v>871</v>
      </c>
      <c r="O14" s="94">
        <v>13</v>
      </c>
    </row>
    <row r="15" spans="1:17" x14ac:dyDescent="0.25">
      <c r="A15" s="1">
        <v>2021</v>
      </c>
      <c r="B15" s="1" t="s">
        <v>628</v>
      </c>
      <c r="C15" s="94" t="s">
        <v>854</v>
      </c>
      <c r="D15" s="1" t="s">
        <v>845</v>
      </c>
      <c r="E15" t="s">
        <v>859</v>
      </c>
      <c r="F15" s="1">
        <v>10</v>
      </c>
      <c r="G15" s="94" t="s">
        <v>860</v>
      </c>
      <c r="H15" s="94">
        <f t="shared" si="0"/>
        <v>28</v>
      </c>
      <c r="I15" s="94" t="s">
        <v>858</v>
      </c>
      <c r="J15" s="1">
        <v>100</v>
      </c>
      <c r="K15" s="1">
        <v>1</v>
      </c>
      <c r="L15" s="94" t="s">
        <v>859</v>
      </c>
      <c r="M15" s="1">
        <v>14</v>
      </c>
      <c r="N15" t="s">
        <v>49</v>
      </c>
      <c r="O15" s="94">
        <v>14</v>
      </c>
    </row>
    <row r="16" spans="1:17" x14ac:dyDescent="0.25">
      <c r="A16" s="1">
        <v>2021</v>
      </c>
      <c r="B16" s="1" t="s">
        <v>629</v>
      </c>
      <c r="C16" t="s">
        <v>896</v>
      </c>
      <c r="D16" s="1" t="s">
        <v>845</v>
      </c>
      <c r="E16" s="94" t="s">
        <v>855</v>
      </c>
      <c r="F16" s="1" t="s">
        <v>845</v>
      </c>
      <c r="G16" s="94" t="s">
        <v>857</v>
      </c>
      <c r="H16" s="94">
        <f t="shared" si="0"/>
        <v>8</v>
      </c>
      <c r="I16" s="94" t="s">
        <v>858</v>
      </c>
      <c r="J16" s="1">
        <v>30</v>
      </c>
      <c r="K16" s="1">
        <v>0.3</v>
      </c>
      <c r="L16" s="94" t="s">
        <v>873</v>
      </c>
      <c r="M16" s="1">
        <v>15</v>
      </c>
      <c r="N16" t="s">
        <v>870</v>
      </c>
      <c r="O16" s="94">
        <v>15</v>
      </c>
    </row>
    <row r="17" spans="1:15" x14ac:dyDescent="0.25">
      <c r="A17" s="1">
        <v>2021</v>
      </c>
      <c r="B17" s="1" t="s">
        <v>629</v>
      </c>
      <c r="C17" t="s">
        <v>896</v>
      </c>
      <c r="D17" s="1">
        <v>50</v>
      </c>
      <c r="E17" s="94" t="s">
        <v>855</v>
      </c>
      <c r="F17" s="1">
        <v>40</v>
      </c>
      <c r="G17" s="94" t="s">
        <v>856</v>
      </c>
      <c r="H17" s="94">
        <f t="shared" si="0"/>
        <v>9</v>
      </c>
      <c r="I17" s="94" t="s">
        <v>858</v>
      </c>
      <c r="J17" s="1">
        <v>70</v>
      </c>
      <c r="K17" s="1">
        <v>0.7</v>
      </c>
      <c r="L17" s="94" t="s">
        <v>886</v>
      </c>
      <c r="M17" s="1">
        <v>16</v>
      </c>
      <c r="N17" t="s">
        <v>882</v>
      </c>
      <c r="O17" s="94">
        <v>16</v>
      </c>
    </row>
    <row r="18" spans="1:15" x14ac:dyDescent="0.25">
      <c r="A18" s="1">
        <v>2021</v>
      </c>
      <c r="B18" s="1" t="s">
        <v>629</v>
      </c>
      <c r="C18" t="s">
        <v>896</v>
      </c>
      <c r="D18" s="1" t="s">
        <v>845</v>
      </c>
      <c r="E18" t="s">
        <v>842</v>
      </c>
      <c r="F18" s="1">
        <v>40</v>
      </c>
      <c r="G18" t="s">
        <v>844</v>
      </c>
      <c r="H18" s="94">
        <f t="shared" si="0"/>
        <v>10</v>
      </c>
      <c r="I18" s="94" t="s">
        <v>858</v>
      </c>
      <c r="J18" s="1">
        <v>100</v>
      </c>
      <c r="K18" s="1">
        <v>1</v>
      </c>
      <c r="N18" t="s">
        <v>881</v>
      </c>
      <c r="O18" s="94">
        <v>17</v>
      </c>
    </row>
    <row r="19" spans="1:15" x14ac:dyDescent="0.25">
      <c r="A19" s="1">
        <v>2021</v>
      </c>
      <c r="B19" s="1" t="s">
        <v>629</v>
      </c>
      <c r="C19" t="s">
        <v>895</v>
      </c>
      <c r="D19" s="1">
        <v>50</v>
      </c>
      <c r="E19" s="94" t="s">
        <v>846</v>
      </c>
      <c r="F19" s="1">
        <v>50</v>
      </c>
      <c r="G19" s="94" t="s">
        <v>847</v>
      </c>
      <c r="H19" s="94">
        <f t="shared" si="0"/>
        <v>19</v>
      </c>
      <c r="I19" s="94" t="s">
        <v>260</v>
      </c>
      <c r="J19" s="1">
        <v>70</v>
      </c>
      <c r="K19" s="1">
        <v>0.7</v>
      </c>
      <c r="N19" t="s">
        <v>864</v>
      </c>
      <c r="O19" s="94">
        <v>18</v>
      </c>
    </row>
    <row r="20" spans="1:15" x14ac:dyDescent="0.25">
      <c r="A20" s="1">
        <v>2021</v>
      </c>
      <c r="B20" s="1" t="s">
        <v>629</v>
      </c>
      <c r="C20" t="s">
        <v>896</v>
      </c>
      <c r="D20" s="1" t="s">
        <v>845</v>
      </c>
      <c r="E20" s="94" t="s">
        <v>846</v>
      </c>
      <c r="F20" s="1">
        <v>20</v>
      </c>
      <c r="G20" s="94" t="s">
        <v>847</v>
      </c>
      <c r="H20" s="94">
        <f t="shared" si="0"/>
        <v>19</v>
      </c>
      <c r="I20" s="94" t="s">
        <v>858</v>
      </c>
      <c r="J20" s="1">
        <v>50</v>
      </c>
      <c r="K20" s="1">
        <v>0.5</v>
      </c>
      <c r="N20" t="s">
        <v>847</v>
      </c>
      <c r="O20" s="94">
        <v>19</v>
      </c>
    </row>
    <row r="21" spans="1:15" x14ac:dyDescent="0.25">
      <c r="A21" s="1">
        <v>2021</v>
      </c>
      <c r="B21" s="1" t="s">
        <v>629</v>
      </c>
      <c r="C21" s="94" t="s">
        <v>895</v>
      </c>
      <c r="D21" s="1" t="s">
        <v>845</v>
      </c>
      <c r="E21" s="94" t="s">
        <v>846</v>
      </c>
      <c r="F21" s="1" t="s">
        <v>845</v>
      </c>
      <c r="G21" s="94" t="s">
        <v>848</v>
      </c>
      <c r="H21" s="94">
        <f t="shared" si="0"/>
        <v>20</v>
      </c>
      <c r="I21" s="94" t="s">
        <v>260</v>
      </c>
      <c r="J21" s="1">
        <v>30</v>
      </c>
      <c r="K21" s="1">
        <v>0.3</v>
      </c>
      <c r="N21" t="s">
        <v>848</v>
      </c>
      <c r="O21" s="94">
        <v>20</v>
      </c>
    </row>
    <row r="22" spans="1:15" x14ac:dyDescent="0.25">
      <c r="A22" s="1">
        <v>2021</v>
      </c>
      <c r="B22" s="1" t="s">
        <v>629</v>
      </c>
      <c r="C22" s="94" t="s">
        <v>896</v>
      </c>
      <c r="D22" s="1" t="s">
        <v>845</v>
      </c>
      <c r="E22" s="94" t="s">
        <v>846</v>
      </c>
      <c r="F22" s="1" t="s">
        <v>845</v>
      </c>
      <c r="G22" s="94" t="s">
        <v>848</v>
      </c>
      <c r="H22" s="94">
        <f t="shared" si="0"/>
        <v>20</v>
      </c>
      <c r="I22" s="94" t="s">
        <v>858</v>
      </c>
      <c r="J22" s="1">
        <v>50</v>
      </c>
      <c r="K22" s="1">
        <v>0.5</v>
      </c>
      <c r="N22" t="s">
        <v>892</v>
      </c>
      <c r="O22" s="94">
        <v>21</v>
      </c>
    </row>
    <row r="23" spans="1:15" x14ac:dyDescent="0.25">
      <c r="A23" s="1">
        <v>2021</v>
      </c>
      <c r="B23" s="1" t="s">
        <v>629</v>
      </c>
      <c r="C23" s="94" t="s">
        <v>895</v>
      </c>
      <c r="D23" s="1" t="s">
        <v>845</v>
      </c>
      <c r="E23" s="94" t="s">
        <v>859</v>
      </c>
      <c r="F23" s="1">
        <v>5</v>
      </c>
      <c r="G23" s="94" t="s">
        <v>860</v>
      </c>
      <c r="H23" s="94">
        <f t="shared" si="0"/>
        <v>28</v>
      </c>
      <c r="I23" s="94" t="s">
        <v>260</v>
      </c>
      <c r="J23" s="1">
        <v>100</v>
      </c>
      <c r="K23" s="1">
        <v>1</v>
      </c>
      <c r="N23" t="s">
        <v>891</v>
      </c>
      <c r="O23" s="94">
        <v>22</v>
      </c>
    </row>
    <row r="24" spans="1:15" x14ac:dyDescent="0.25">
      <c r="A24" s="1">
        <v>2021</v>
      </c>
      <c r="B24" s="1" t="s">
        <v>629</v>
      </c>
      <c r="C24" s="94" t="s">
        <v>895</v>
      </c>
      <c r="D24" s="1" t="s">
        <v>845</v>
      </c>
      <c r="E24" s="94" t="s">
        <v>865</v>
      </c>
      <c r="F24" s="1">
        <v>45</v>
      </c>
      <c r="G24" t="s">
        <v>866</v>
      </c>
      <c r="H24" s="94">
        <f t="shared" si="0"/>
        <v>30</v>
      </c>
      <c r="I24" s="94" t="s">
        <v>260</v>
      </c>
      <c r="J24" s="1">
        <v>100</v>
      </c>
      <c r="K24" s="1">
        <v>1</v>
      </c>
      <c r="N24" t="s">
        <v>874</v>
      </c>
      <c r="O24" s="94">
        <v>23</v>
      </c>
    </row>
    <row r="25" spans="1:15" x14ac:dyDescent="0.25">
      <c r="A25" s="1">
        <v>2021</v>
      </c>
      <c r="B25" s="1" t="s">
        <v>630</v>
      </c>
      <c r="C25" t="s">
        <v>898</v>
      </c>
      <c r="D25" s="1" t="s">
        <v>845</v>
      </c>
      <c r="E25" s="94" t="s">
        <v>861</v>
      </c>
      <c r="F25" s="1">
        <v>34</v>
      </c>
      <c r="G25" t="s">
        <v>862</v>
      </c>
      <c r="H25" s="94">
        <f t="shared" si="0"/>
        <v>1</v>
      </c>
      <c r="I25" s="94" t="s">
        <v>858</v>
      </c>
      <c r="J25" s="1">
        <v>50</v>
      </c>
      <c r="K25" s="1">
        <v>0.5</v>
      </c>
      <c r="N25" t="s">
        <v>887</v>
      </c>
      <c r="O25" s="94">
        <v>24</v>
      </c>
    </row>
    <row r="26" spans="1:15" x14ac:dyDescent="0.25">
      <c r="A26" s="1">
        <v>2021</v>
      </c>
      <c r="B26" s="1" t="s">
        <v>630</v>
      </c>
      <c r="C26" s="94" t="s">
        <v>897</v>
      </c>
      <c r="D26" s="1" t="s">
        <v>845</v>
      </c>
      <c r="E26" s="94" t="s">
        <v>868</v>
      </c>
      <c r="F26" s="1" t="s">
        <v>845</v>
      </c>
      <c r="G26" t="s">
        <v>48</v>
      </c>
      <c r="H26" s="94">
        <f t="shared" si="0"/>
        <v>4</v>
      </c>
      <c r="I26" s="94" t="s">
        <v>858</v>
      </c>
      <c r="J26" s="1">
        <v>50</v>
      </c>
      <c r="K26" s="1">
        <v>0.5</v>
      </c>
      <c r="N26" t="s">
        <v>890</v>
      </c>
      <c r="O26" s="94">
        <v>25</v>
      </c>
    </row>
    <row r="27" spans="1:15" x14ac:dyDescent="0.25">
      <c r="A27" s="1">
        <v>2021</v>
      </c>
      <c r="B27" s="1" t="s">
        <v>630</v>
      </c>
      <c r="C27" s="94" t="s">
        <v>898</v>
      </c>
      <c r="D27" s="1" t="s">
        <v>845</v>
      </c>
      <c r="E27" t="s">
        <v>861</v>
      </c>
      <c r="F27" s="1" t="s">
        <v>845</v>
      </c>
      <c r="G27" t="s">
        <v>872</v>
      </c>
      <c r="H27" s="94">
        <f t="shared" si="0"/>
        <v>5</v>
      </c>
      <c r="I27" s="94" t="s">
        <v>858</v>
      </c>
      <c r="J27" s="1">
        <v>50</v>
      </c>
      <c r="K27" s="1">
        <v>0.5</v>
      </c>
      <c r="N27" t="s">
        <v>936</v>
      </c>
      <c r="O27" s="94">
        <v>26</v>
      </c>
    </row>
    <row r="28" spans="1:15" x14ac:dyDescent="0.25">
      <c r="A28" s="1">
        <v>2021</v>
      </c>
      <c r="B28" s="1" t="s">
        <v>630</v>
      </c>
      <c r="C28" s="94" t="s">
        <v>898</v>
      </c>
      <c r="D28" s="1" t="s">
        <v>845</v>
      </c>
      <c r="E28" t="s">
        <v>842</v>
      </c>
      <c r="F28" s="1">
        <v>33</v>
      </c>
      <c r="G28" t="s">
        <v>844</v>
      </c>
      <c r="H28" s="94">
        <f t="shared" si="0"/>
        <v>10</v>
      </c>
      <c r="I28" s="94" t="s">
        <v>858</v>
      </c>
      <c r="J28" s="1">
        <v>50</v>
      </c>
      <c r="K28" s="1">
        <v>0.5</v>
      </c>
      <c r="N28" t="s">
        <v>843</v>
      </c>
      <c r="O28" s="94">
        <v>27</v>
      </c>
    </row>
    <row r="29" spans="1:15" x14ac:dyDescent="0.25">
      <c r="A29" s="1">
        <v>2021</v>
      </c>
      <c r="B29" s="1" t="s">
        <v>630</v>
      </c>
      <c r="C29" s="94" t="s">
        <v>898</v>
      </c>
      <c r="D29" s="1" t="s">
        <v>845</v>
      </c>
      <c r="E29" s="94" t="s">
        <v>869</v>
      </c>
      <c r="F29" s="1" t="s">
        <v>845</v>
      </c>
      <c r="G29" t="s">
        <v>871</v>
      </c>
      <c r="H29" s="94">
        <f t="shared" si="0"/>
        <v>13</v>
      </c>
      <c r="I29" s="94" t="s">
        <v>858</v>
      </c>
      <c r="J29" s="1">
        <v>50</v>
      </c>
      <c r="K29" s="1">
        <v>0.5</v>
      </c>
      <c r="N29" t="s">
        <v>860</v>
      </c>
      <c r="O29" s="94">
        <v>28</v>
      </c>
    </row>
    <row r="30" spans="1:15" x14ac:dyDescent="0.25">
      <c r="A30" s="1">
        <v>2021</v>
      </c>
      <c r="B30" s="1" t="s">
        <v>630</v>
      </c>
      <c r="C30" t="s">
        <v>897</v>
      </c>
      <c r="D30" s="1" t="s">
        <v>845</v>
      </c>
      <c r="E30" t="s">
        <v>868</v>
      </c>
      <c r="F30" s="1">
        <v>33</v>
      </c>
      <c r="G30" t="s">
        <v>49</v>
      </c>
      <c r="H30" s="94">
        <f t="shared" si="0"/>
        <v>14</v>
      </c>
      <c r="I30" s="94" t="s">
        <v>858</v>
      </c>
      <c r="J30" s="1">
        <v>50</v>
      </c>
      <c r="K30" s="1">
        <v>0.5</v>
      </c>
      <c r="N30" t="s">
        <v>937</v>
      </c>
      <c r="O30" s="94">
        <v>29</v>
      </c>
    </row>
    <row r="31" spans="1:15" x14ac:dyDescent="0.25">
      <c r="A31" s="1">
        <v>2021</v>
      </c>
      <c r="B31" s="1" t="s">
        <v>630</v>
      </c>
      <c r="C31" s="94" t="s">
        <v>898</v>
      </c>
      <c r="D31" s="1">
        <v>70</v>
      </c>
      <c r="E31" t="s">
        <v>869</v>
      </c>
      <c r="F31" s="1">
        <v>33</v>
      </c>
      <c r="G31" t="s">
        <v>870</v>
      </c>
      <c r="H31" s="94">
        <f t="shared" si="0"/>
        <v>15</v>
      </c>
      <c r="I31" s="94" t="s">
        <v>858</v>
      </c>
      <c r="J31" s="1">
        <v>50</v>
      </c>
      <c r="K31" s="1">
        <v>0.5</v>
      </c>
      <c r="N31" t="s">
        <v>866</v>
      </c>
      <c r="O31" s="94">
        <v>30</v>
      </c>
    </row>
    <row r="32" spans="1:15" x14ac:dyDescent="0.25">
      <c r="A32" s="1">
        <v>2021</v>
      </c>
      <c r="B32" s="1" t="s">
        <v>630</v>
      </c>
      <c r="C32" s="94" t="s">
        <v>897</v>
      </c>
      <c r="D32" s="1">
        <v>30</v>
      </c>
      <c r="E32" t="s">
        <v>846</v>
      </c>
      <c r="F32" s="1">
        <v>34</v>
      </c>
      <c r="G32" t="s">
        <v>847</v>
      </c>
      <c r="H32" s="94">
        <f t="shared" si="0"/>
        <v>19</v>
      </c>
      <c r="I32" s="94" t="s">
        <v>3</v>
      </c>
      <c r="J32" s="1">
        <v>50</v>
      </c>
      <c r="K32" s="1">
        <v>0.5</v>
      </c>
    </row>
    <row r="33" spans="1:11" x14ac:dyDescent="0.25">
      <c r="A33" s="1">
        <v>2021</v>
      </c>
      <c r="B33" s="1" t="s">
        <v>630</v>
      </c>
      <c r="C33" s="94" t="s">
        <v>897</v>
      </c>
      <c r="D33" s="1" t="s">
        <v>845</v>
      </c>
      <c r="E33" t="s">
        <v>846</v>
      </c>
      <c r="F33" s="1" t="s">
        <v>845</v>
      </c>
      <c r="G33" t="s">
        <v>848</v>
      </c>
      <c r="H33" s="94">
        <f t="shared" si="0"/>
        <v>20</v>
      </c>
      <c r="I33" s="94" t="s">
        <v>3</v>
      </c>
      <c r="J33" s="1">
        <v>50</v>
      </c>
      <c r="K33" s="1">
        <v>0.5</v>
      </c>
    </row>
    <row r="34" spans="1:11" x14ac:dyDescent="0.25">
      <c r="A34" s="1">
        <v>2021</v>
      </c>
      <c r="B34" s="1" t="s">
        <v>630</v>
      </c>
      <c r="C34" s="94" t="s">
        <v>898</v>
      </c>
      <c r="D34" s="1" t="s">
        <v>845</v>
      </c>
      <c r="E34" s="94" t="s">
        <v>842</v>
      </c>
      <c r="F34" s="1" t="s">
        <v>845</v>
      </c>
      <c r="G34" t="s">
        <v>843</v>
      </c>
      <c r="H34" s="94">
        <f t="shared" si="0"/>
        <v>27</v>
      </c>
      <c r="I34" s="94" t="s">
        <v>3</v>
      </c>
      <c r="J34" s="1">
        <v>50</v>
      </c>
      <c r="K34" s="1">
        <v>0.5</v>
      </c>
    </row>
    <row r="35" spans="1:11" x14ac:dyDescent="0.25">
      <c r="A35" s="1">
        <v>2021</v>
      </c>
      <c r="B35" s="1" t="s">
        <v>630</v>
      </c>
      <c r="C35" s="94" t="s">
        <v>897</v>
      </c>
      <c r="D35" s="1" t="s">
        <v>845</v>
      </c>
      <c r="E35" s="94" t="s">
        <v>865</v>
      </c>
      <c r="F35" s="1">
        <v>33</v>
      </c>
      <c r="G35" t="s">
        <v>866</v>
      </c>
      <c r="H35" s="94">
        <f t="shared" si="0"/>
        <v>30</v>
      </c>
      <c r="I35" s="94" t="s">
        <v>858</v>
      </c>
      <c r="J35" s="1">
        <v>100</v>
      </c>
      <c r="K35" s="1">
        <v>1</v>
      </c>
    </row>
    <row r="36" spans="1:11" x14ac:dyDescent="0.25">
      <c r="A36" s="1">
        <v>2021</v>
      </c>
      <c r="B36" s="1" t="s">
        <v>160</v>
      </c>
      <c r="C36" t="s">
        <v>884</v>
      </c>
      <c r="D36" s="1" t="s">
        <v>845</v>
      </c>
      <c r="E36" s="94" t="s">
        <v>861</v>
      </c>
      <c r="F36" s="1">
        <v>15</v>
      </c>
      <c r="G36" t="s">
        <v>862</v>
      </c>
      <c r="H36" s="94">
        <f t="shared" si="0"/>
        <v>1</v>
      </c>
      <c r="I36" s="94" t="s">
        <v>276</v>
      </c>
      <c r="J36" s="1">
        <v>50</v>
      </c>
      <c r="K36" s="1">
        <v>0.5</v>
      </c>
    </row>
    <row r="37" spans="1:11" x14ac:dyDescent="0.25">
      <c r="A37" s="1">
        <v>2021</v>
      </c>
      <c r="B37" s="1" t="s">
        <v>160</v>
      </c>
      <c r="C37" t="s">
        <v>899</v>
      </c>
      <c r="D37" s="1" t="s">
        <v>845</v>
      </c>
      <c r="E37" s="94" t="s">
        <v>868</v>
      </c>
      <c r="F37" s="1" t="s">
        <v>845</v>
      </c>
      <c r="G37" t="s">
        <v>48</v>
      </c>
      <c r="H37" s="94">
        <f t="shared" si="0"/>
        <v>4</v>
      </c>
      <c r="I37" s="94" t="s">
        <v>3</v>
      </c>
      <c r="J37" s="1">
        <v>40</v>
      </c>
      <c r="K37" s="1">
        <v>0.4</v>
      </c>
    </row>
    <row r="38" spans="1:11" x14ac:dyDescent="0.25">
      <c r="A38" s="1">
        <v>2021</v>
      </c>
      <c r="B38" s="1" t="s">
        <v>160</v>
      </c>
      <c r="C38" t="s">
        <v>884</v>
      </c>
      <c r="D38" s="1" t="s">
        <v>845</v>
      </c>
      <c r="E38" s="94" t="s">
        <v>861</v>
      </c>
      <c r="F38" s="1" t="s">
        <v>845</v>
      </c>
      <c r="G38" t="s">
        <v>872</v>
      </c>
      <c r="H38" s="94">
        <f t="shared" si="0"/>
        <v>5</v>
      </c>
      <c r="I38" s="94" t="s">
        <v>276</v>
      </c>
      <c r="J38" s="1">
        <v>50</v>
      </c>
      <c r="K38" s="1">
        <v>0.5</v>
      </c>
    </row>
    <row r="39" spans="1:11" x14ac:dyDescent="0.25">
      <c r="A39" s="1">
        <v>2021</v>
      </c>
      <c r="B39" s="1" t="s">
        <v>160</v>
      </c>
      <c r="C39" t="s">
        <v>884</v>
      </c>
      <c r="D39" s="1" t="s">
        <v>845</v>
      </c>
      <c r="E39" s="94" t="s">
        <v>855</v>
      </c>
      <c r="F39" s="1" t="s">
        <v>845</v>
      </c>
      <c r="G39" t="s">
        <v>857</v>
      </c>
      <c r="H39" s="94">
        <f t="shared" si="0"/>
        <v>8</v>
      </c>
      <c r="I39" s="94" t="s">
        <v>2</v>
      </c>
      <c r="J39" s="1">
        <v>40</v>
      </c>
      <c r="K39" s="1">
        <v>0.4</v>
      </c>
    </row>
    <row r="40" spans="1:11" x14ac:dyDescent="0.25">
      <c r="A40" s="1">
        <v>2021</v>
      </c>
      <c r="B40" s="1" t="s">
        <v>160</v>
      </c>
      <c r="C40" t="s">
        <v>884</v>
      </c>
      <c r="D40" s="1" t="s">
        <v>845</v>
      </c>
      <c r="E40" s="94" t="s">
        <v>855</v>
      </c>
      <c r="F40" s="1">
        <v>40</v>
      </c>
      <c r="G40" t="s">
        <v>856</v>
      </c>
      <c r="H40" s="94">
        <f t="shared" si="0"/>
        <v>9</v>
      </c>
      <c r="I40" s="94" t="s">
        <v>1</v>
      </c>
      <c r="J40" s="1">
        <v>60</v>
      </c>
      <c r="K40" s="1">
        <v>0.6</v>
      </c>
    </row>
    <row r="41" spans="1:11" x14ac:dyDescent="0.25">
      <c r="A41" s="1">
        <v>2021</v>
      </c>
      <c r="B41" s="1" t="s">
        <v>160</v>
      </c>
      <c r="C41" t="s">
        <v>899</v>
      </c>
      <c r="D41" s="1">
        <v>50</v>
      </c>
      <c r="E41" t="s">
        <v>873</v>
      </c>
      <c r="F41" s="1">
        <v>35</v>
      </c>
      <c r="G41" t="s">
        <v>875</v>
      </c>
      <c r="H41" s="94">
        <f t="shared" si="0"/>
        <v>11</v>
      </c>
      <c r="I41" s="94" t="s">
        <v>3</v>
      </c>
      <c r="J41" s="1">
        <v>100</v>
      </c>
      <c r="K41" s="1">
        <v>1</v>
      </c>
    </row>
    <row r="42" spans="1:11" x14ac:dyDescent="0.25">
      <c r="A42" s="1">
        <v>2021</v>
      </c>
      <c r="B42" s="1" t="s">
        <v>160</v>
      </c>
      <c r="C42" s="94" t="s">
        <v>899</v>
      </c>
      <c r="D42" s="1" t="s">
        <v>845</v>
      </c>
      <c r="E42" t="s">
        <v>868</v>
      </c>
      <c r="F42" s="1">
        <v>35</v>
      </c>
      <c r="G42" t="s">
        <v>49</v>
      </c>
      <c r="H42" s="94">
        <f t="shared" si="0"/>
        <v>14</v>
      </c>
      <c r="I42" s="94" t="s">
        <v>3</v>
      </c>
      <c r="J42" s="1">
        <v>60</v>
      </c>
      <c r="K42" s="1">
        <v>0.6</v>
      </c>
    </row>
    <row r="43" spans="1:11" x14ac:dyDescent="0.25">
      <c r="A43" s="1">
        <v>2021</v>
      </c>
      <c r="B43" s="1" t="s">
        <v>160</v>
      </c>
      <c r="C43" s="94" t="s">
        <v>884</v>
      </c>
      <c r="D43" s="1">
        <v>50</v>
      </c>
      <c r="E43" t="s">
        <v>869</v>
      </c>
      <c r="F43" s="1">
        <v>45</v>
      </c>
      <c r="G43" t="s">
        <v>874</v>
      </c>
      <c r="H43" s="94">
        <f t="shared" si="0"/>
        <v>23</v>
      </c>
      <c r="I43" s="94" t="s">
        <v>3</v>
      </c>
      <c r="J43" s="1">
        <v>100</v>
      </c>
      <c r="K43" s="1">
        <v>1</v>
      </c>
    </row>
    <row r="44" spans="1:11" x14ac:dyDescent="0.25">
      <c r="A44" s="1">
        <v>2021</v>
      </c>
      <c r="B44" s="1" t="s">
        <v>160</v>
      </c>
      <c r="C44" s="94" t="s">
        <v>899</v>
      </c>
      <c r="D44" s="1" t="s">
        <v>845</v>
      </c>
      <c r="E44" t="s">
        <v>865</v>
      </c>
      <c r="F44" s="1">
        <v>30</v>
      </c>
      <c r="G44" t="s">
        <v>866</v>
      </c>
      <c r="H44" s="94">
        <f t="shared" si="0"/>
        <v>30</v>
      </c>
      <c r="I44" s="94" t="s">
        <v>858</v>
      </c>
      <c r="J44" s="1">
        <v>100</v>
      </c>
      <c r="K44" s="1">
        <v>1</v>
      </c>
    </row>
    <row r="45" spans="1:11" x14ac:dyDescent="0.25">
      <c r="A45" s="1">
        <v>2021</v>
      </c>
      <c r="B45" s="1" t="s">
        <v>632</v>
      </c>
      <c r="C45" t="s">
        <v>900</v>
      </c>
      <c r="D45" s="1" t="s">
        <v>845</v>
      </c>
      <c r="E45" t="s">
        <v>868</v>
      </c>
      <c r="F45" s="1" t="s">
        <v>889</v>
      </c>
      <c r="G45" t="s">
        <v>878</v>
      </c>
      <c r="H45" s="94">
        <f t="shared" si="0"/>
        <v>2</v>
      </c>
      <c r="I45" s="94" t="s">
        <v>858</v>
      </c>
      <c r="J45" s="372">
        <v>50</v>
      </c>
      <c r="K45" s="372">
        <v>0.5</v>
      </c>
    </row>
    <row r="46" spans="1:11" x14ac:dyDescent="0.25">
      <c r="A46" s="1">
        <v>2021</v>
      </c>
      <c r="B46" s="1" t="s">
        <v>632</v>
      </c>
      <c r="C46" s="94" t="s">
        <v>901</v>
      </c>
      <c r="D46" s="1">
        <v>50</v>
      </c>
      <c r="E46" t="s">
        <v>861</v>
      </c>
      <c r="F46" s="1" t="s">
        <v>889</v>
      </c>
      <c r="G46" t="s">
        <v>862</v>
      </c>
      <c r="H46" s="94">
        <f t="shared" si="0"/>
        <v>1</v>
      </c>
      <c r="I46" s="94" t="s">
        <v>858</v>
      </c>
      <c r="J46" s="372">
        <v>75</v>
      </c>
      <c r="K46" s="372">
        <v>0.75</v>
      </c>
    </row>
    <row r="47" spans="1:11" x14ac:dyDescent="0.25">
      <c r="A47" s="1">
        <v>2021</v>
      </c>
      <c r="B47" s="1" t="s">
        <v>632</v>
      </c>
      <c r="C47" s="94" t="s">
        <v>900</v>
      </c>
      <c r="D47" s="1" t="s">
        <v>845</v>
      </c>
      <c r="E47" t="s">
        <v>868</v>
      </c>
      <c r="F47" s="1" t="s">
        <v>889</v>
      </c>
      <c r="G47" t="s">
        <v>48</v>
      </c>
      <c r="H47" s="94">
        <f t="shared" si="0"/>
        <v>4</v>
      </c>
      <c r="I47" s="94" t="s">
        <v>858</v>
      </c>
      <c r="J47" s="372">
        <v>50</v>
      </c>
      <c r="K47" s="372">
        <v>0.5</v>
      </c>
    </row>
    <row r="48" spans="1:11" x14ac:dyDescent="0.25">
      <c r="A48" s="1">
        <v>2021</v>
      </c>
      <c r="B48" s="1" t="s">
        <v>632</v>
      </c>
      <c r="C48" s="94" t="s">
        <v>901</v>
      </c>
      <c r="D48" s="1" t="s">
        <v>845</v>
      </c>
      <c r="E48" t="s">
        <v>861</v>
      </c>
      <c r="F48" s="1" t="s">
        <v>889</v>
      </c>
      <c r="G48" t="s">
        <v>872</v>
      </c>
      <c r="H48" s="94">
        <f t="shared" si="0"/>
        <v>5</v>
      </c>
      <c r="I48" s="94" t="s">
        <v>858</v>
      </c>
      <c r="J48" s="372">
        <v>25</v>
      </c>
      <c r="K48" s="372">
        <v>0.25</v>
      </c>
    </row>
    <row r="49" spans="1:11" x14ac:dyDescent="0.25">
      <c r="A49" s="1">
        <v>2021</v>
      </c>
      <c r="B49" s="1" t="s">
        <v>632</v>
      </c>
      <c r="C49" s="94" t="s">
        <v>900</v>
      </c>
      <c r="D49" s="1">
        <v>50</v>
      </c>
      <c r="E49" t="s">
        <v>869</v>
      </c>
      <c r="F49" s="1" t="s">
        <v>889</v>
      </c>
      <c r="G49" t="s">
        <v>877</v>
      </c>
      <c r="H49" s="94">
        <f t="shared" si="0"/>
        <v>12</v>
      </c>
      <c r="I49" s="94" t="s">
        <v>858</v>
      </c>
      <c r="J49" s="372">
        <v>50</v>
      </c>
      <c r="K49" s="372">
        <v>0.5</v>
      </c>
    </row>
    <row r="50" spans="1:11" x14ac:dyDescent="0.25">
      <c r="A50" s="1">
        <v>2021</v>
      </c>
      <c r="B50" s="1" t="s">
        <v>632</v>
      </c>
      <c r="C50" s="94" t="s">
        <v>900</v>
      </c>
      <c r="D50" s="1" t="s">
        <v>845</v>
      </c>
      <c r="E50" t="s">
        <v>876</v>
      </c>
      <c r="F50" s="1" t="s">
        <v>889</v>
      </c>
      <c r="G50" t="s">
        <v>877</v>
      </c>
      <c r="H50" s="94">
        <f t="shared" si="0"/>
        <v>12</v>
      </c>
      <c r="I50" s="94" t="s">
        <v>858</v>
      </c>
      <c r="J50" s="372">
        <v>50</v>
      </c>
      <c r="K50" s="372">
        <v>0.5</v>
      </c>
    </row>
    <row r="51" spans="1:11" x14ac:dyDescent="0.25">
      <c r="A51" s="1">
        <v>2021</v>
      </c>
      <c r="B51" s="1" t="s">
        <v>632</v>
      </c>
      <c r="C51" t="s">
        <v>900</v>
      </c>
      <c r="D51" s="1" t="s">
        <v>845</v>
      </c>
      <c r="E51" t="s">
        <v>876</v>
      </c>
      <c r="F51" s="1" t="s">
        <v>889</v>
      </c>
      <c r="G51" t="s">
        <v>871</v>
      </c>
      <c r="H51" s="94">
        <f t="shared" si="0"/>
        <v>13</v>
      </c>
      <c r="I51" s="94" t="s">
        <v>858</v>
      </c>
      <c r="J51" s="372">
        <v>50</v>
      </c>
      <c r="K51" s="372">
        <v>0.5</v>
      </c>
    </row>
    <row r="52" spans="1:11" x14ac:dyDescent="0.25">
      <c r="A52" s="1">
        <v>2021</v>
      </c>
      <c r="B52" s="1" t="s">
        <v>632</v>
      </c>
      <c r="C52" s="94" t="s">
        <v>901</v>
      </c>
      <c r="D52" s="1" t="s">
        <v>845</v>
      </c>
      <c r="E52" t="s">
        <v>846</v>
      </c>
      <c r="F52" s="1" t="s">
        <v>889</v>
      </c>
      <c r="G52" t="s">
        <v>847</v>
      </c>
      <c r="H52" s="94">
        <f t="shared" si="0"/>
        <v>19</v>
      </c>
      <c r="I52" s="94" t="s">
        <v>858</v>
      </c>
      <c r="J52" s="372">
        <v>50</v>
      </c>
      <c r="K52" s="372">
        <v>0.5</v>
      </c>
    </row>
    <row r="53" spans="1:11" x14ac:dyDescent="0.25">
      <c r="A53" s="1">
        <v>2021</v>
      </c>
      <c r="B53" s="1" t="s">
        <v>632</v>
      </c>
      <c r="C53" s="94" t="s">
        <v>901</v>
      </c>
      <c r="D53" s="1" t="s">
        <v>845</v>
      </c>
      <c r="E53" t="s">
        <v>846</v>
      </c>
      <c r="F53" s="1" t="s">
        <v>889</v>
      </c>
      <c r="G53" t="s">
        <v>848</v>
      </c>
      <c r="H53" s="94">
        <f t="shared" si="0"/>
        <v>20</v>
      </c>
      <c r="I53" s="94" t="s">
        <v>858</v>
      </c>
      <c r="J53" s="372">
        <v>50</v>
      </c>
      <c r="K53" s="372">
        <v>0.5</v>
      </c>
    </row>
    <row r="54" spans="1:11" x14ac:dyDescent="0.25">
      <c r="A54" s="1">
        <v>2021</v>
      </c>
      <c r="B54" s="1" t="s">
        <v>632</v>
      </c>
      <c r="C54" s="94" t="s">
        <v>900</v>
      </c>
      <c r="D54" s="1" t="s">
        <v>845</v>
      </c>
      <c r="E54" t="s">
        <v>869</v>
      </c>
      <c r="F54" s="1" t="s">
        <v>889</v>
      </c>
      <c r="G54" t="s">
        <v>874</v>
      </c>
      <c r="H54" s="94">
        <f t="shared" si="0"/>
        <v>23</v>
      </c>
      <c r="I54" s="94" t="s">
        <v>858</v>
      </c>
      <c r="J54" s="372">
        <v>50</v>
      </c>
      <c r="K54" s="372">
        <v>0.5</v>
      </c>
    </row>
    <row r="55" spans="1:11" x14ac:dyDescent="0.25">
      <c r="A55" s="1">
        <v>2021</v>
      </c>
      <c r="B55" s="1" t="s">
        <v>632</v>
      </c>
      <c r="C55" s="94" t="s">
        <v>901</v>
      </c>
      <c r="D55" s="1" t="s">
        <v>845</v>
      </c>
      <c r="E55" t="s">
        <v>859</v>
      </c>
      <c r="F55" s="1" t="s">
        <v>889</v>
      </c>
      <c r="G55" t="s">
        <v>860</v>
      </c>
      <c r="H55" s="94">
        <f t="shared" si="0"/>
        <v>28</v>
      </c>
      <c r="I55" s="94" t="s">
        <v>858</v>
      </c>
      <c r="J55" s="372">
        <v>100</v>
      </c>
      <c r="K55" s="372">
        <v>1</v>
      </c>
    </row>
    <row r="56" spans="1:11" x14ac:dyDescent="0.25">
      <c r="A56" s="1">
        <v>2021</v>
      </c>
      <c r="B56" s="1" t="s">
        <v>633</v>
      </c>
      <c r="C56" t="s">
        <v>903</v>
      </c>
      <c r="D56" s="1" t="s">
        <v>845</v>
      </c>
      <c r="E56" t="s">
        <v>880</v>
      </c>
      <c r="F56" s="1">
        <v>10</v>
      </c>
      <c r="G56" t="s">
        <v>883</v>
      </c>
      <c r="H56" s="94">
        <f t="shared" si="0"/>
        <v>3</v>
      </c>
      <c r="I56" s="94" t="s">
        <v>858</v>
      </c>
      <c r="J56" s="1">
        <v>100</v>
      </c>
      <c r="K56" s="1">
        <v>1</v>
      </c>
    </row>
    <row r="57" spans="1:11" x14ac:dyDescent="0.25">
      <c r="A57" s="1">
        <v>2021</v>
      </c>
      <c r="B57" s="1" t="s">
        <v>633</v>
      </c>
      <c r="C57" t="s">
        <v>903</v>
      </c>
      <c r="D57" s="1" t="s">
        <v>845</v>
      </c>
      <c r="E57" t="s">
        <v>855</v>
      </c>
      <c r="F57" s="1" t="s">
        <v>845</v>
      </c>
      <c r="G57" t="s">
        <v>857</v>
      </c>
      <c r="H57" s="94">
        <f t="shared" si="0"/>
        <v>8</v>
      </c>
      <c r="I57" s="94" t="s">
        <v>858</v>
      </c>
      <c r="J57" s="1">
        <v>25</v>
      </c>
      <c r="K57" s="1">
        <v>0.25</v>
      </c>
    </row>
    <row r="58" spans="1:11" x14ac:dyDescent="0.25">
      <c r="A58" s="1">
        <v>2021</v>
      </c>
      <c r="B58" s="1" t="s">
        <v>633</v>
      </c>
      <c r="C58" t="s">
        <v>903</v>
      </c>
      <c r="D58" s="1" t="s">
        <v>845</v>
      </c>
      <c r="E58" s="94" t="s">
        <v>855</v>
      </c>
      <c r="F58" s="1">
        <v>20</v>
      </c>
      <c r="G58" t="s">
        <v>856</v>
      </c>
      <c r="H58" s="94">
        <f t="shared" si="0"/>
        <v>9</v>
      </c>
      <c r="I58" s="94" t="s">
        <v>858</v>
      </c>
      <c r="J58" s="1">
        <v>75</v>
      </c>
      <c r="K58" s="1">
        <v>0.75</v>
      </c>
    </row>
    <row r="59" spans="1:11" x14ac:dyDescent="0.25">
      <c r="A59" s="1">
        <v>2021</v>
      </c>
      <c r="B59" s="1" t="s">
        <v>633</v>
      </c>
      <c r="C59" s="94" t="s">
        <v>902</v>
      </c>
      <c r="D59" s="1">
        <v>50</v>
      </c>
      <c r="E59" s="94" t="s">
        <v>842</v>
      </c>
      <c r="F59" s="1">
        <v>45</v>
      </c>
      <c r="G59" t="s">
        <v>844</v>
      </c>
      <c r="H59" s="94">
        <f t="shared" si="0"/>
        <v>10</v>
      </c>
      <c r="I59" s="94" t="s">
        <v>3</v>
      </c>
      <c r="J59" s="1">
        <v>75</v>
      </c>
      <c r="K59" s="1">
        <v>0.75</v>
      </c>
    </row>
    <row r="60" spans="1:11" x14ac:dyDescent="0.25">
      <c r="A60" s="1">
        <v>2021</v>
      </c>
      <c r="B60" s="1" t="s">
        <v>633</v>
      </c>
      <c r="C60" s="94" t="s">
        <v>902</v>
      </c>
      <c r="D60" s="1" t="s">
        <v>845</v>
      </c>
      <c r="E60" t="s">
        <v>869</v>
      </c>
      <c r="F60" s="1" t="s">
        <v>845</v>
      </c>
      <c r="G60" t="s">
        <v>877</v>
      </c>
      <c r="H60" s="94">
        <f t="shared" si="0"/>
        <v>12</v>
      </c>
      <c r="I60" s="94" t="s">
        <v>858</v>
      </c>
      <c r="J60" s="1">
        <v>50</v>
      </c>
      <c r="K60" s="1">
        <v>0.5</v>
      </c>
    </row>
    <row r="61" spans="1:11" x14ac:dyDescent="0.25">
      <c r="A61" s="1">
        <v>2021</v>
      </c>
      <c r="B61" s="1" t="s">
        <v>633</v>
      </c>
      <c r="C61" s="94" t="s">
        <v>902</v>
      </c>
      <c r="D61" s="1" t="s">
        <v>845</v>
      </c>
      <c r="E61" t="s">
        <v>869</v>
      </c>
      <c r="F61" s="1">
        <v>45</v>
      </c>
      <c r="G61" t="s">
        <v>871</v>
      </c>
      <c r="H61" s="94">
        <f t="shared" si="0"/>
        <v>13</v>
      </c>
      <c r="I61" s="94" t="s">
        <v>858</v>
      </c>
      <c r="J61" s="1">
        <v>50</v>
      </c>
      <c r="K61" s="1">
        <v>0.5</v>
      </c>
    </row>
    <row r="62" spans="1:11" x14ac:dyDescent="0.25">
      <c r="A62" s="1">
        <v>2021</v>
      </c>
      <c r="B62" s="1" t="s">
        <v>633</v>
      </c>
      <c r="C62" t="s">
        <v>902</v>
      </c>
      <c r="D62" s="1" t="s">
        <v>845</v>
      </c>
      <c r="E62" s="94" t="s">
        <v>879</v>
      </c>
      <c r="F62" s="1" t="s">
        <v>845</v>
      </c>
      <c r="G62" s="94" t="s">
        <v>882</v>
      </c>
      <c r="H62" s="94">
        <f t="shared" si="0"/>
        <v>16</v>
      </c>
      <c r="I62" s="94" t="s">
        <v>858</v>
      </c>
      <c r="J62" s="1">
        <v>50</v>
      </c>
      <c r="K62" s="1">
        <v>0.5</v>
      </c>
    </row>
    <row r="63" spans="1:11" x14ac:dyDescent="0.25">
      <c r="A63" s="1">
        <v>2021</v>
      </c>
      <c r="B63" s="1" t="s">
        <v>633</v>
      </c>
      <c r="C63" s="94" t="s">
        <v>902</v>
      </c>
      <c r="D63" s="1" t="s">
        <v>845</v>
      </c>
      <c r="E63" s="94" t="s">
        <v>879</v>
      </c>
      <c r="F63" s="1">
        <v>10</v>
      </c>
      <c r="G63" s="94" t="s">
        <v>881</v>
      </c>
      <c r="H63" s="94">
        <f t="shared" si="0"/>
        <v>17</v>
      </c>
      <c r="I63" s="94" t="s">
        <v>858</v>
      </c>
      <c r="J63" s="1">
        <v>50</v>
      </c>
      <c r="K63" s="1">
        <v>0.5</v>
      </c>
    </row>
    <row r="64" spans="1:11" x14ac:dyDescent="0.25">
      <c r="A64" s="1">
        <v>2021</v>
      </c>
      <c r="B64" s="1" t="s">
        <v>633</v>
      </c>
      <c r="C64" s="94" t="s">
        <v>903</v>
      </c>
      <c r="D64" s="1">
        <v>50</v>
      </c>
      <c r="E64" s="94" t="s">
        <v>846</v>
      </c>
      <c r="F64" s="1">
        <v>70</v>
      </c>
      <c r="G64" t="s">
        <v>847</v>
      </c>
      <c r="H64" s="94">
        <f t="shared" si="0"/>
        <v>19</v>
      </c>
      <c r="I64" s="94" t="s">
        <v>2</v>
      </c>
      <c r="J64" s="1">
        <v>75</v>
      </c>
      <c r="K64" s="1">
        <v>0.75</v>
      </c>
    </row>
    <row r="65" spans="1:13" x14ac:dyDescent="0.25">
      <c r="A65" s="1">
        <v>2021</v>
      </c>
      <c r="B65" s="1" t="s">
        <v>633</v>
      </c>
      <c r="C65" s="94" t="s">
        <v>903</v>
      </c>
      <c r="D65" s="1" t="s">
        <v>845</v>
      </c>
      <c r="E65" s="94" t="s">
        <v>846</v>
      </c>
      <c r="F65" s="1" t="s">
        <v>845</v>
      </c>
      <c r="G65" t="s">
        <v>848</v>
      </c>
      <c r="H65" s="94">
        <f t="shared" si="0"/>
        <v>20</v>
      </c>
      <c r="I65" s="94" t="s">
        <v>1</v>
      </c>
      <c r="J65" s="1">
        <v>25</v>
      </c>
      <c r="K65" s="1">
        <v>0.25</v>
      </c>
    </row>
    <row r="66" spans="1:13" x14ac:dyDescent="0.25">
      <c r="A66" s="1">
        <v>2021</v>
      </c>
      <c r="B66" s="1" t="s">
        <v>633</v>
      </c>
      <c r="C66" s="94" t="s">
        <v>902</v>
      </c>
      <c r="D66" s="1" t="s">
        <v>845</v>
      </c>
      <c r="E66" t="s">
        <v>842</v>
      </c>
      <c r="F66" s="1" t="s">
        <v>845</v>
      </c>
      <c r="G66" t="s">
        <v>843</v>
      </c>
      <c r="H66" s="94">
        <f t="shared" si="0"/>
        <v>27</v>
      </c>
      <c r="I66" s="94" t="s">
        <v>1</v>
      </c>
      <c r="J66" s="1">
        <v>25</v>
      </c>
      <c r="K66" s="1">
        <v>0.25</v>
      </c>
    </row>
    <row r="67" spans="1:13" x14ac:dyDescent="0.25">
      <c r="A67" s="1">
        <v>2021</v>
      </c>
      <c r="B67" s="1" t="s">
        <v>635</v>
      </c>
      <c r="C67" t="s">
        <v>885</v>
      </c>
      <c r="D67" s="1">
        <v>50</v>
      </c>
      <c r="E67" s="94" t="s">
        <v>855</v>
      </c>
      <c r="F67" s="1" t="s">
        <v>889</v>
      </c>
      <c r="G67" t="s">
        <v>857</v>
      </c>
      <c r="H67" s="94">
        <f t="shared" ref="H67:H95" si="1">VLOOKUP(G67,$N$2:$O$31,2,FALSE)</f>
        <v>8</v>
      </c>
      <c r="I67" s="94" t="s">
        <v>1</v>
      </c>
      <c r="J67" s="372">
        <v>50</v>
      </c>
      <c r="K67" s="372">
        <v>0.5</v>
      </c>
    </row>
    <row r="68" spans="1:13" x14ac:dyDescent="0.25">
      <c r="A68" s="1">
        <v>2021</v>
      </c>
      <c r="B68" s="1" t="s">
        <v>635</v>
      </c>
      <c r="C68" s="94" t="s">
        <v>884</v>
      </c>
      <c r="D68" s="1" t="s">
        <v>845</v>
      </c>
      <c r="E68" s="94" t="s">
        <v>855</v>
      </c>
      <c r="F68" s="1" t="s">
        <v>889</v>
      </c>
      <c r="G68" t="s">
        <v>856</v>
      </c>
      <c r="H68" s="94">
        <f t="shared" si="1"/>
        <v>9</v>
      </c>
      <c r="I68" s="94" t="s">
        <v>2</v>
      </c>
      <c r="J68" s="372">
        <v>50</v>
      </c>
      <c r="K68" s="372">
        <v>0.5</v>
      </c>
    </row>
    <row r="69" spans="1:13" x14ac:dyDescent="0.25">
      <c r="A69" s="1">
        <v>2021</v>
      </c>
      <c r="B69" s="1" t="s">
        <v>635</v>
      </c>
      <c r="C69" s="94" t="s">
        <v>884</v>
      </c>
      <c r="D69" s="1" t="s">
        <v>845</v>
      </c>
      <c r="E69" s="94" t="s">
        <v>842</v>
      </c>
      <c r="F69" s="1" t="s">
        <v>889</v>
      </c>
      <c r="G69" s="94" t="s">
        <v>844</v>
      </c>
      <c r="H69" s="94">
        <f t="shared" si="1"/>
        <v>10</v>
      </c>
      <c r="I69" s="94" t="s">
        <v>858</v>
      </c>
      <c r="J69" s="372">
        <v>100</v>
      </c>
      <c r="K69" s="372">
        <v>1</v>
      </c>
    </row>
    <row r="70" spans="1:13" s="94" customFormat="1" x14ac:dyDescent="0.25">
      <c r="A70" s="1">
        <v>2021</v>
      </c>
      <c r="B70" s="1" t="s">
        <v>635</v>
      </c>
      <c r="C70" s="94" t="s">
        <v>884</v>
      </c>
      <c r="D70" s="1" t="s">
        <v>845</v>
      </c>
      <c r="E70" s="94" t="s">
        <v>869</v>
      </c>
      <c r="F70" s="1" t="s">
        <v>889</v>
      </c>
      <c r="G70" s="94" t="s">
        <v>877</v>
      </c>
      <c r="H70" s="94">
        <f t="shared" si="1"/>
        <v>12</v>
      </c>
      <c r="I70" s="94" t="s">
        <v>858</v>
      </c>
      <c r="J70" s="372">
        <v>50</v>
      </c>
      <c r="K70" s="372">
        <v>0.5</v>
      </c>
      <c r="M70" s="1"/>
    </row>
    <row r="71" spans="1:13" x14ac:dyDescent="0.25">
      <c r="A71" s="1">
        <v>2021</v>
      </c>
      <c r="B71" s="1" t="s">
        <v>635</v>
      </c>
      <c r="C71" s="94" t="s">
        <v>884</v>
      </c>
      <c r="D71" s="1">
        <v>50</v>
      </c>
      <c r="E71" s="94" t="s">
        <v>869</v>
      </c>
      <c r="F71" s="1" t="s">
        <v>889</v>
      </c>
      <c r="G71" t="s">
        <v>871</v>
      </c>
      <c r="H71" s="94">
        <f t="shared" si="1"/>
        <v>13</v>
      </c>
      <c r="I71" s="94" t="s">
        <v>858</v>
      </c>
      <c r="J71" s="372">
        <v>50</v>
      </c>
      <c r="K71" s="372">
        <v>0.5</v>
      </c>
    </row>
    <row r="72" spans="1:13" x14ac:dyDescent="0.25">
      <c r="A72" s="1">
        <v>2021</v>
      </c>
      <c r="B72" s="1" t="s">
        <v>635</v>
      </c>
      <c r="C72" t="s">
        <v>885</v>
      </c>
      <c r="D72" s="1" t="s">
        <v>845</v>
      </c>
      <c r="E72" s="94" t="s">
        <v>863</v>
      </c>
      <c r="F72" s="1" t="s">
        <v>889</v>
      </c>
      <c r="G72" t="s">
        <v>864</v>
      </c>
      <c r="H72" s="94">
        <f t="shared" si="1"/>
        <v>18</v>
      </c>
      <c r="I72" s="94" t="s">
        <v>3</v>
      </c>
      <c r="J72" s="372">
        <v>100</v>
      </c>
      <c r="K72" s="372">
        <v>1</v>
      </c>
    </row>
    <row r="73" spans="1:13" x14ac:dyDescent="0.25">
      <c r="A73" s="1">
        <v>2021</v>
      </c>
      <c r="B73" s="1" t="s">
        <v>635</v>
      </c>
      <c r="C73" t="s">
        <v>885</v>
      </c>
      <c r="D73" s="1" t="s">
        <v>845</v>
      </c>
      <c r="E73" s="94" t="s">
        <v>846</v>
      </c>
      <c r="F73" s="1" t="s">
        <v>889</v>
      </c>
      <c r="G73" t="s">
        <v>847</v>
      </c>
      <c r="H73" s="94">
        <f t="shared" si="1"/>
        <v>19</v>
      </c>
      <c r="I73" s="94" t="s">
        <v>888</v>
      </c>
      <c r="J73" s="372">
        <v>50</v>
      </c>
      <c r="K73" s="372">
        <v>0.5</v>
      </c>
    </row>
    <row r="74" spans="1:13" x14ac:dyDescent="0.25">
      <c r="A74" s="1">
        <v>2021</v>
      </c>
      <c r="B74" s="1" t="s">
        <v>635</v>
      </c>
      <c r="C74" t="s">
        <v>885</v>
      </c>
      <c r="D74" s="1" t="s">
        <v>845</v>
      </c>
      <c r="E74" s="94" t="s">
        <v>846</v>
      </c>
      <c r="F74" s="1" t="s">
        <v>889</v>
      </c>
      <c r="G74" t="s">
        <v>848</v>
      </c>
      <c r="H74" s="94">
        <f t="shared" si="1"/>
        <v>20</v>
      </c>
      <c r="I74" s="94" t="s">
        <v>260</v>
      </c>
      <c r="J74" s="372">
        <v>50</v>
      </c>
      <c r="K74" s="372">
        <v>0.5</v>
      </c>
    </row>
    <row r="75" spans="1:13" x14ac:dyDescent="0.25">
      <c r="A75" s="1">
        <v>2021</v>
      </c>
      <c r="B75" s="1" t="s">
        <v>635</v>
      </c>
      <c r="C75" t="s">
        <v>884</v>
      </c>
      <c r="D75" s="1" t="s">
        <v>845</v>
      </c>
      <c r="E75" s="94" t="s">
        <v>886</v>
      </c>
      <c r="F75" s="1" t="s">
        <v>889</v>
      </c>
      <c r="G75" t="s">
        <v>887</v>
      </c>
      <c r="H75" s="94">
        <f t="shared" si="1"/>
        <v>24</v>
      </c>
      <c r="I75" s="94" t="s">
        <v>858</v>
      </c>
      <c r="J75" s="372">
        <v>100</v>
      </c>
      <c r="K75" s="372">
        <v>1</v>
      </c>
    </row>
    <row r="76" spans="1:13" x14ac:dyDescent="0.25">
      <c r="A76" s="1">
        <v>2021</v>
      </c>
      <c r="B76" s="1" t="s">
        <v>637</v>
      </c>
      <c r="C76" t="s">
        <v>904</v>
      </c>
      <c r="D76" s="1" t="s">
        <v>845</v>
      </c>
      <c r="E76" s="94" t="s">
        <v>880</v>
      </c>
      <c r="F76" s="1">
        <v>33</v>
      </c>
      <c r="G76" t="s">
        <v>883</v>
      </c>
      <c r="H76" s="94">
        <f t="shared" si="1"/>
        <v>3</v>
      </c>
      <c r="I76" s="94" t="s">
        <v>858</v>
      </c>
      <c r="J76" s="1">
        <v>100</v>
      </c>
      <c r="K76" s="1">
        <v>1</v>
      </c>
    </row>
    <row r="77" spans="1:13" x14ac:dyDescent="0.25">
      <c r="A77" s="1">
        <v>2021</v>
      </c>
      <c r="B77" s="1" t="s">
        <v>637</v>
      </c>
      <c r="C77" s="94" t="s">
        <v>905</v>
      </c>
      <c r="D77" s="1" t="s">
        <v>845</v>
      </c>
      <c r="E77" s="94" t="s">
        <v>869</v>
      </c>
      <c r="F77" s="1" t="s">
        <v>845</v>
      </c>
      <c r="G77" t="s">
        <v>871</v>
      </c>
      <c r="H77" s="94">
        <f t="shared" si="1"/>
        <v>13</v>
      </c>
      <c r="I77" s="94" t="s">
        <v>260</v>
      </c>
      <c r="J77" s="1">
        <v>50</v>
      </c>
      <c r="K77" s="1">
        <v>0.5</v>
      </c>
    </row>
    <row r="78" spans="1:13" x14ac:dyDescent="0.25">
      <c r="A78" s="1">
        <v>2021</v>
      </c>
      <c r="B78" s="1" t="s">
        <v>637</v>
      </c>
      <c r="C78" s="94" t="s">
        <v>904</v>
      </c>
      <c r="D78" s="1" t="s">
        <v>845</v>
      </c>
      <c r="E78" t="s">
        <v>868</v>
      </c>
      <c r="F78" s="1">
        <v>33</v>
      </c>
      <c r="G78" t="s">
        <v>49</v>
      </c>
      <c r="H78" s="94">
        <f t="shared" si="1"/>
        <v>14</v>
      </c>
      <c r="I78" s="94" t="s">
        <v>858</v>
      </c>
      <c r="J78" s="1">
        <v>50</v>
      </c>
      <c r="K78" s="1">
        <v>0.5</v>
      </c>
    </row>
    <row r="79" spans="1:13" x14ac:dyDescent="0.25">
      <c r="A79" s="1">
        <v>2021</v>
      </c>
      <c r="B79" s="1" t="s">
        <v>637</v>
      </c>
      <c r="C79" s="94" t="s">
        <v>904</v>
      </c>
      <c r="D79" s="1" t="s">
        <v>845</v>
      </c>
      <c r="E79" t="s">
        <v>879</v>
      </c>
      <c r="F79" s="1" t="s">
        <v>845</v>
      </c>
      <c r="G79" t="s">
        <v>882</v>
      </c>
      <c r="H79" s="94">
        <f t="shared" si="1"/>
        <v>16</v>
      </c>
      <c r="I79" s="94" t="s">
        <v>858</v>
      </c>
      <c r="J79" s="1">
        <v>50</v>
      </c>
      <c r="K79" s="1">
        <v>0.5</v>
      </c>
    </row>
    <row r="80" spans="1:13" x14ac:dyDescent="0.25">
      <c r="A80" s="1">
        <v>2021</v>
      </c>
      <c r="B80" s="1" t="s">
        <v>637</v>
      </c>
      <c r="C80" s="94" t="s">
        <v>904</v>
      </c>
      <c r="D80" s="1">
        <v>50</v>
      </c>
      <c r="E80" t="s">
        <v>879</v>
      </c>
      <c r="F80" s="1">
        <v>34</v>
      </c>
      <c r="G80" t="s">
        <v>881</v>
      </c>
      <c r="H80" s="94">
        <f t="shared" si="1"/>
        <v>17</v>
      </c>
      <c r="I80" s="94" t="s">
        <v>3</v>
      </c>
      <c r="J80" s="1">
        <v>50</v>
      </c>
      <c r="K80" s="1">
        <v>0.5</v>
      </c>
    </row>
    <row r="81" spans="1:11" x14ac:dyDescent="0.25">
      <c r="A81" s="1">
        <v>2021</v>
      </c>
      <c r="B81" s="1" t="s">
        <v>637</v>
      </c>
      <c r="C81" t="s">
        <v>905</v>
      </c>
      <c r="D81" s="1" t="s">
        <v>845</v>
      </c>
      <c r="E81" t="s">
        <v>863</v>
      </c>
      <c r="F81" s="1">
        <v>33</v>
      </c>
      <c r="G81" t="s">
        <v>864</v>
      </c>
      <c r="H81" s="94">
        <f t="shared" si="1"/>
        <v>18</v>
      </c>
      <c r="I81" s="94" t="s">
        <v>858</v>
      </c>
      <c r="J81" s="1">
        <v>100</v>
      </c>
      <c r="K81" s="1">
        <v>1</v>
      </c>
    </row>
    <row r="82" spans="1:11" x14ac:dyDescent="0.25">
      <c r="A82" s="1">
        <v>2021</v>
      </c>
      <c r="B82" s="1" t="s">
        <v>637</v>
      </c>
      <c r="C82" s="94" t="s">
        <v>905</v>
      </c>
      <c r="D82" s="1">
        <v>50</v>
      </c>
      <c r="E82" t="s">
        <v>869</v>
      </c>
      <c r="F82" s="1">
        <v>34</v>
      </c>
      <c r="G82" t="s">
        <v>874</v>
      </c>
      <c r="H82" s="94">
        <f t="shared" si="1"/>
        <v>23</v>
      </c>
      <c r="I82" s="94" t="s">
        <v>3</v>
      </c>
      <c r="J82" s="1">
        <v>50</v>
      </c>
      <c r="K82" s="1">
        <v>0.5</v>
      </c>
    </row>
    <row r="83" spans="1:11" x14ac:dyDescent="0.25">
      <c r="A83" s="1">
        <v>2021</v>
      </c>
      <c r="B83" s="1" t="s">
        <v>637</v>
      </c>
      <c r="C83" s="94" t="s">
        <v>904</v>
      </c>
      <c r="D83" s="1" t="s">
        <v>845</v>
      </c>
      <c r="E83" t="s">
        <v>868</v>
      </c>
      <c r="F83" s="1" t="s">
        <v>845</v>
      </c>
      <c r="G83" t="s">
        <v>890</v>
      </c>
      <c r="H83" s="94">
        <f t="shared" si="1"/>
        <v>25</v>
      </c>
      <c r="I83" s="94" t="s">
        <v>858</v>
      </c>
      <c r="J83" s="1">
        <v>50</v>
      </c>
      <c r="K83" s="1">
        <v>0.5</v>
      </c>
    </row>
    <row r="84" spans="1:11" x14ac:dyDescent="0.25">
      <c r="A84" s="1">
        <v>2021</v>
      </c>
      <c r="B84" s="1" t="s">
        <v>637</v>
      </c>
      <c r="C84" s="94" t="s">
        <v>905</v>
      </c>
      <c r="D84" s="1" t="s">
        <v>845</v>
      </c>
      <c r="E84" s="94" t="s">
        <v>859</v>
      </c>
      <c r="F84" s="1">
        <v>33</v>
      </c>
      <c r="G84" s="94" t="s">
        <v>860</v>
      </c>
      <c r="H84" s="94">
        <f t="shared" si="1"/>
        <v>28</v>
      </c>
      <c r="I84" s="94" t="s">
        <v>1</v>
      </c>
      <c r="J84" s="1">
        <v>100</v>
      </c>
      <c r="K84" s="1">
        <v>1</v>
      </c>
    </row>
    <row r="85" spans="1:11" x14ac:dyDescent="0.25">
      <c r="A85" s="1">
        <v>2021</v>
      </c>
      <c r="B85" s="1" t="s">
        <v>772</v>
      </c>
      <c r="C85" t="s">
        <v>908</v>
      </c>
      <c r="D85" s="1">
        <v>50</v>
      </c>
      <c r="E85" s="94" t="s">
        <v>861</v>
      </c>
      <c r="F85" s="1">
        <v>50</v>
      </c>
      <c r="G85" s="94" t="s">
        <v>862</v>
      </c>
      <c r="H85" s="94">
        <f t="shared" si="1"/>
        <v>1</v>
      </c>
      <c r="I85" s="94" t="s">
        <v>858</v>
      </c>
      <c r="J85" s="1">
        <v>75</v>
      </c>
      <c r="K85" s="1">
        <v>0.75</v>
      </c>
    </row>
    <row r="86" spans="1:11" x14ac:dyDescent="0.25">
      <c r="A86" s="1">
        <v>2021</v>
      </c>
      <c r="B86" s="1" t="s">
        <v>772</v>
      </c>
      <c r="C86" t="s">
        <v>908</v>
      </c>
      <c r="D86" s="1" t="s">
        <v>845</v>
      </c>
      <c r="E86" s="94" t="s">
        <v>880</v>
      </c>
      <c r="F86" s="1">
        <v>25</v>
      </c>
      <c r="G86" s="94" t="s">
        <v>883</v>
      </c>
      <c r="H86" s="94">
        <f t="shared" si="1"/>
        <v>3</v>
      </c>
      <c r="I86" s="94" t="s">
        <v>858</v>
      </c>
      <c r="J86" s="1">
        <v>100</v>
      </c>
      <c r="K86" s="1">
        <v>1</v>
      </c>
    </row>
    <row r="87" spans="1:11" x14ac:dyDescent="0.25">
      <c r="A87" s="1">
        <v>2021</v>
      </c>
      <c r="B87" s="1" t="s">
        <v>772</v>
      </c>
      <c r="C87" t="s">
        <v>908</v>
      </c>
      <c r="D87" s="1" t="s">
        <v>845</v>
      </c>
      <c r="E87" t="s">
        <v>861</v>
      </c>
      <c r="F87" s="1" t="s">
        <v>845</v>
      </c>
      <c r="G87" t="s">
        <v>872</v>
      </c>
      <c r="H87" s="94">
        <f t="shared" si="1"/>
        <v>5</v>
      </c>
      <c r="I87" s="94" t="s">
        <v>858</v>
      </c>
      <c r="J87" s="1">
        <v>25</v>
      </c>
      <c r="K87" s="1">
        <v>0.25</v>
      </c>
    </row>
    <row r="88" spans="1:11" x14ac:dyDescent="0.25">
      <c r="A88" s="1">
        <v>2021</v>
      </c>
      <c r="B88" s="1" t="s">
        <v>772</v>
      </c>
      <c r="C88" s="94" t="s">
        <v>909</v>
      </c>
      <c r="D88" s="1">
        <v>50</v>
      </c>
      <c r="E88" t="s">
        <v>846</v>
      </c>
      <c r="F88" s="1">
        <v>50</v>
      </c>
      <c r="G88" t="s">
        <v>847</v>
      </c>
      <c r="H88" s="94">
        <f t="shared" si="1"/>
        <v>19</v>
      </c>
      <c r="I88" s="94" t="s">
        <v>858</v>
      </c>
      <c r="J88" s="1">
        <v>50</v>
      </c>
      <c r="K88" s="1">
        <v>0.5</v>
      </c>
    </row>
    <row r="89" spans="1:11" x14ac:dyDescent="0.25">
      <c r="A89" s="1">
        <v>2021</v>
      </c>
      <c r="B89" s="1" t="s">
        <v>772</v>
      </c>
      <c r="C89" s="94" t="s">
        <v>909</v>
      </c>
      <c r="D89" s="1" t="s">
        <v>845</v>
      </c>
      <c r="E89" s="94" t="s">
        <v>846</v>
      </c>
      <c r="F89" s="1" t="s">
        <v>845</v>
      </c>
      <c r="G89" t="s">
        <v>848</v>
      </c>
      <c r="H89" s="94">
        <f t="shared" si="1"/>
        <v>20</v>
      </c>
      <c r="I89" s="94" t="s">
        <v>858</v>
      </c>
      <c r="J89" s="1">
        <v>50</v>
      </c>
      <c r="K89" s="1">
        <v>0.5</v>
      </c>
    </row>
    <row r="90" spans="1:11" x14ac:dyDescent="0.25">
      <c r="A90" s="1">
        <v>2021</v>
      </c>
      <c r="B90" s="1" t="s">
        <v>772</v>
      </c>
      <c r="C90" s="94" t="s">
        <v>909</v>
      </c>
      <c r="D90" s="1" t="s">
        <v>845</v>
      </c>
      <c r="E90" t="s">
        <v>873</v>
      </c>
      <c r="F90" s="1" t="s">
        <v>845</v>
      </c>
      <c r="G90" t="s">
        <v>892</v>
      </c>
      <c r="H90" s="94">
        <f t="shared" si="1"/>
        <v>21</v>
      </c>
      <c r="I90" s="94" t="s">
        <v>858</v>
      </c>
      <c r="J90" s="1">
        <v>50</v>
      </c>
      <c r="K90" s="1">
        <v>0.5</v>
      </c>
    </row>
    <row r="91" spans="1:11" x14ac:dyDescent="0.25">
      <c r="A91" s="1">
        <v>2021</v>
      </c>
      <c r="B91" s="1" t="s">
        <v>772</v>
      </c>
      <c r="C91" t="s">
        <v>909</v>
      </c>
      <c r="D91" s="1" t="s">
        <v>845</v>
      </c>
      <c r="E91" t="s">
        <v>873</v>
      </c>
      <c r="F91" s="1">
        <v>25</v>
      </c>
      <c r="G91" t="s">
        <v>891</v>
      </c>
      <c r="H91" s="94">
        <f t="shared" si="1"/>
        <v>22</v>
      </c>
      <c r="I91" s="94" t="s">
        <v>858</v>
      </c>
      <c r="J91" s="1">
        <v>50</v>
      </c>
      <c r="K91" s="1">
        <v>0.5</v>
      </c>
    </row>
    <row r="92" spans="1:11" x14ac:dyDescent="0.25">
      <c r="A92" s="1">
        <v>2021</v>
      </c>
      <c r="B92" s="1" t="s">
        <v>772</v>
      </c>
      <c r="C92" s="94" t="s">
        <v>908</v>
      </c>
      <c r="D92" s="1" t="s">
        <v>845</v>
      </c>
      <c r="E92" t="s">
        <v>859</v>
      </c>
      <c r="F92" s="1">
        <v>25</v>
      </c>
      <c r="G92" t="s">
        <v>860</v>
      </c>
      <c r="H92" s="94">
        <f t="shared" si="1"/>
        <v>28</v>
      </c>
      <c r="I92" s="94" t="s">
        <v>858</v>
      </c>
      <c r="J92" s="1">
        <v>100</v>
      </c>
      <c r="K92" s="1">
        <v>1</v>
      </c>
    </row>
    <row r="93" spans="1:11" x14ac:dyDescent="0.25">
      <c r="A93" s="1">
        <v>2021</v>
      </c>
      <c r="B93" s="1" t="s">
        <v>772</v>
      </c>
      <c r="C93" s="94" t="s">
        <v>909</v>
      </c>
      <c r="D93" s="1" t="s">
        <v>845</v>
      </c>
      <c r="E93" t="s">
        <v>865</v>
      </c>
      <c r="F93" s="1">
        <v>25</v>
      </c>
      <c r="G93" t="s">
        <v>866</v>
      </c>
      <c r="H93" s="94">
        <f t="shared" si="1"/>
        <v>30</v>
      </c>
      <c r="I93" s="94" t="s">
        <v>858</v>
      </c>
      <c r="J93" s="1">
        <v>100</v>
      </c>
      <c r="K93" s="1">
        <v>1</v>
      </c>
    </row>
    <row r="94" spans="1:11" x14ac:dyDescent="0.25">
      <c r="A94" s="1">
        <v>2021</v>
      </c>
      <c r="B94" s="1" t="s">
        <v>636</v>
      </c>
      <c r="C94" s="94" t="s">
        <v>906</v>
      </c>
      <c r="D94" s="1">
        <v>50</v>
      </c>
      <c r="E94" s="1" t="s">
        <v>889</v>
      </c>
      <c r="F94" s="1" t="s">
        <v>889</v>
      </c>
      <c r="G94" t="s">
        <v>936</v>
      </c>
      <c r="H94" s="94">
        <f t="shared" si="1"/>
        <v>26</v>
      </c>
      <c r="I94" s="94" t="s">
        <v>3</v>
      </c>
      <c r="J94" s="1">
        <v>100</v>
      </c>
      <c r="K94" s="1">
        <v>1</v>
      </c>
    </row>
    <row r="95" spans="1:11" x14ac:dyDescent="0.25">
      <c r="A95" s="1">
        <v>2021</v>
      </c>
      <c r="B95" s="1" t="s">
        <v>636</v>
      </c>
      <c r="C95" s="94" t="s">
        <v>907</v>
      </c>
      <c r="D95" s="1">
        <v>50</v>
      </c>
      <c r="E95" s="1" t="s">
        <v>889</v>
      </c>
      <c r="F95" s="1" t="s">
        <v>889</v>
      </c>
      <c r="G95" t="s">
        <v>937</v>
      </c>
      <c r="H95" s="94">
        <f t="shared" si="1"/>
        <v>29</v>
      </c>
      <c r="I95" s="94" t="s">
        <v>3</v>
      </c>
      <c r="J95" s="1">
        <v>100</v>
      </c>
      <c r="K95" s="1">
        <v>1</v>
      </c>
    </row>
    <row r="96" spans="1:11" x14ac:dyDescent="0.25">
      <c r="J96" s="1">
        <f>SUM(J2:J95)</f>
        <v>5900</v>
      </c>
      <c r="K96" s="1">
        <f>SUM(K2:K95)</f>
        <v>59</v>
      </c>
    </row>
  </sheetData>
  <sortState xmlns:xlrd2="http://schemas.microsoft.com/office/spreadsheetml/2017/richdata2" ref="A2:K95">
    <sortCondition ref="B2:B95"/>
    <sortCondition ref="G2:G95"/>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G33"/>
  <sheetViews>
    <sheetView zoomScaleNormal="100" workbookViewId="0">
      <selection activeCell="C26" sqref="C26"/>
    </sheetView>
  </sheetViews>
  <sheetFormatPr defaultRowHeight="15" x14ac:dyDescent="0.25"/>
  <cols>
    <col min="1" max="1" width="1.85546875" customWidth="1"/>
    <col min="2" max="2" width="2.140625" customWidth="1"/>
    <col min="3" max="3" width="31" customWidth="1"/>
    <col min="4" max="4" width="3.140625" customWidth="1"/>
    <col min="5" max="5" width="3.42578125" customWidth="1"/>
    <col min="6" max="6" width="43.5703125" customWidth="1"/>
  </cols>
  <sheetData>
    <row r="1" spans="1:7" ht="5.25" customHeight="1" x14ac:dyDescent="0.25"/>
    <row r="2" spans="1:7" ht="18.75" x14ac:dyDescent="0.3">
      <c r="B2" s="5" t="s">
        <v>191</v>
      </c>
    </row>
    <row r="3" spans="1:7" ht="34.5" customHeight="1" x14ac:dyDescent="0.3">
      <c r="B3" s="5"/>
    </row>
    <row r="4" spans="1:7" ht="14.25" customHeight="1" x14ac:dyDescent="0.3">
      <c r="B4" s="5"/>
    </row>
    <row r="5" spans="1:7" x14ac:dyDescent="0.25">
      <c r="A5" s="202"/>
      <c r="B5" s="202"/>
      <c r="C5" s="126" t="s">
        <v>38</v>
      </c>
      <c r="D5" s="327"/>
      <c r="E5" s="327"/>
      <c r="F5" s="126" t="s">
        <v>89</v>
      </c>
      <c r="G5" s="348" t="s">
        <v>190</v>
      </c>
    </row>
    <row r="6" spans="1:7" ht="12" customHeight="1" x14ac:dyDescent="0.25">
      <c r="A6" s="202"/>
      <c r="B6" s="209"/>
      <c r="C6" s="12"/>
      <c r="D6" s="209"/>
      <c r="E6" s="209"/>
      <c r="F6" s="209"/>
      <c r="G6" s="209"/>
    </row>
    <row r="7" spans="1:7" x14ac:dyDescent="0.25">
      <c r="A7" s="202"/>
      <c r="B7" s="208"/>
      <c r="C7" s="198" t="s">
        <v>42</v>
      </c>
      <c r="D7" s="208"/>
      <c r="E7" s="33" t="s">
        <v>83</v>
      </c>
      <c r="F7" s="204" t="s">
        <v>43</v>
      </c>
      <c r="G7" s="16" t="s">
        <v>84</v>
      </c>
    </row>
    <row r="8" spans="1:7" ht="12" customHeight="1" x14ac:dyDescent="0.25">
      <c r="A8" s="202"/>
      <c r="B8" s="208"/>
      <c r="C8" s="14"/>
      <c r="D8" s="208"/>
      <c r="E8" s="33"/>
      <c r="F8" s="210"/>
      <c r="G8" s="208"/>
    </row>
    <row r="9" spans="1:7" s="94" customFormat="1" ht="12" customHeight="1" x14ac:dyDescent="0.25">
      <c r="A9" s="202"/>
      <c r="B9" s="208"/>
      <c r="C9" s="14" t="s">
        <v>46</v>
      </c>
      <c r="D9" s="237">
        <v>6</v>
      </c>
      <c r="E9" s="33" t="s">
        <v>83</v>
      </c>
      <c r="F9" s="204" t="s">
        <v>49</v>
      </c>
      <c r="G9" s="208"/>
    </row>
    <row r="10" spans="1:7" s="94" customFormat="1" ht="12" customHeight="1" x14ac:dyDescent="0.25">
      <c r="A10" s="202"/>
      <c r="B10" s="208"/>
      <c r="C10" s="14"/>
      <c r="D10" s="237"/>
      <c r="E10" s="33"/>
      <c r="F10" s="210"/>
      <c r="G10" s="208"/>
    </row>
    <row r="11" spans="1:7" ht="12" customHeight="1" x14ac:dyDescent="0.25">
      <c r="A11" s="202"/>
      <c r="B11" s="208"/>
      <c r="C11" s="14"/>
      <c r="D11" s="237"/>
      <c r="E11" s="33"/>
      <c r="F11" s="210"/>
      <c r="G11" s="208"/>
    </row>
    <row r="12" spans="1:7" x14ac:dyDescent="0.25">
      <c r="A12" s="202"/>
      <c r="B12" s="208"/>
      <c r="C12" s="198" t="s">
        <v>51</v>
      </c>
      <c r="D12" s="237"/>
      <c r="E12" s="33" t="s">
        <v>83</v>
      </c>
      <c r="F12" s="204" t="s">
        <v>54</v>
      </c>
      <c r="G12" s="16" t="s">
        <v>84</v>
      </c>
    </row>
    <row r="13" spans="1:7" x14ac:dyDescent="0.25">
      <c r="A13" s="202"/>
      <c r="B13" s="208"/>
      <c r="C13" s="198"/>
      <c r="D13" s="237"/>
      <c r="E13" s="33"/>
      <c r="F13" s="204"/>
      <c r="G13" s="16"/>
    </row>
    <row r="14" spans="1:7" ht="12" customHeight="1" x14ac:dyDescent="0.25">
      <c r="A14" s="202"/>
      <c r="B14" s="208"/>
      <c r="C14" s="14"/>
      <c r="D14" s="237"/>
      <c r="E14" s="33"/>
      <c r="F14" s="210"/>
      <c r="G14" s="208"/>
    </row>
    <row r="15" spans="1:7" x14ac:dyDescent="0.25">
      <c r="A15" s="202"/>
      <c r="B15" s="208"/>
      <c r="C15" s="198" t="s">
        <v>55</v>
      </c>
      <c r="D15" s="237"/>
      <c r="E15" s="33" t="s">
        <v>83</v>
      </c>
      <c r="F15" s="204" t="s">
        <v>56</v>
      </c>
      <c r="G15" s="233" t="s">
        <v>84</v>
      </c>
    </row>
    <row r="16" spans="1:7" x14ac:dyDescent="0.25">
      <c r="A16" s="202"/>
      <c r="B16" s="208"/>
      <c r="C16" s="198"/>
      <c r="D16" s="237"/>
      <c r="E16" s="33" t="s">
        <v>83</v>
      </c>
      <c r="F16" s="204" t="s">
        <v>57</v>
      </c>
      <c r="G16" s="233" t="s">
        <v>84</v>
      </c>
    </row>
    <row r="17" spans="1:7" ht="26.25" x14ac:dyDescent="0.25">
      <c r="A17" s="202"/>
      <c r="B17" s="208"/>
      <c r="C17" s="198"/>
      <c r="D17" s="237"/>
      <c r="E17" s="33" t="s">
        <v>83</v>
      </c>
      <c r="F17" s="204" t="s">
        <v>58</v>
      </c>
      <c r="G17" s="208"/>
    </row>
    <row r="18" spans="1:7" x14ac:dyDescent="0.25">
      <c r="A18" s="202"/>
      <c r="B18" s="208"/>
      <c r="C18" s="198"/>
      <c r="D18" s="237"/>
      <c r="E18" s="33" t="s">
        <v>83</v>
      </c>
      <c r="F18" s="204" t="s">
        <v>61</v>
      </c>
      <c r="G18" s="233" t="s">
        <v>84</v>
      </c>
    </row>
    <row r="19" spans="1:7" ht="12" customHeight="1" x14ac:dyDescent="0.25">
      <c r="A19" s="202"/>
      <c r="B19" s="208"/>
      <c r="C19" s="14"/>
      <c r="D19" s="237"/>
      <c r="E19" s="33"/>
      <c r="F19" s="210"/>
      <c r="G19" s="208"/>
    </row>
    <row r="20" spans="1:7" x14ac:dyDescent="0.25">
      <c r="A20" s="202"/>
      <c r="B20" s="208"/>
      <c r="C20" s="198" t="s">
        <v>63</v>
      </c>
      <c r="D20" s="237"/>
      <c r="E20" s="33" t="s">
        <v>83</v>
      </c>
      <c r="F20" s="204" t="s">
        <v>64</v>
      </c>
      <c r="G20" s="233" t="s">
        <v>84</v>
      </c>
    </row>
    <row r="21" spans="1:7" x14ac:dyDescent="0.25">
      <c r="A21" s="202"/>
      <c r="B21" s="208"/>
      <c r="C21" s="198"/>
      <c r="D21" s="237"/>
      <c r="E21" s="33" t="s">
        <v>83</v>
      </c>
      <c r="F21" s="204" t="s">
        <v>66</v>
      </c>
      <c r="G21" s="233" t="s">
        <v>84</v>
      </c>
    </row>
    <row r="22" spans="1:7" x14ac:dyDescent="0.25">
      <c r="A22" s="202"/>
      <c r="B22" s="208"/>
      <c r="C22" s="198"/>
      <c r="D22" s="237"/>
      <c r="E22" s="33" t="s">
        <v>83</v>
      </c>
      <c r="F22" s="204" t="s">
        <v>67</v>
      </c>
      <c r="G22" s="233" t="s">
        <v>84</v>
      </c>
    </row>
    <row r="23" spans="1:7" ht="15" customHeight="1" x14ac:dyDescent="0.25">
      <c r="A23" s="202"/>
      <c r="B23" s="208"/>
      <c r="C23" s="14"/>
      <c r="D23" s="237"/>
      <c r="E23" s="33"/>
      <c r="F23" s="210"/>
      <c r="G23" s="208"/>
    </row>
    <row r="24" spans="1:7" ht="24" x14ac:dyDescent="0.25">
      <c r="A24" s="202"/>
      <c r="B24" s="208"/>
      <c r="C24" s="219" t="s">
        <v>68</v>
      </c>
      <c r="D24" s="237"/>
      <c r="E24" s="33" t="s">
        <v>83</v>
      </c>
      <c r="F24" s="234" t="s">
        <v>69</v>
      </c>
      <c r="G24" s="16" t="s">
        <v>84</v>
      </c>
    </row>
    <row r="25" spans="1:7" s="94" customFormat="1" x14ac:dyDescent="0.25">
      <c r="A25" s="202"/>
      <c r="B25" s="208"/>
      <c r="C25" s="219"/>
      <c r="D25" s="237"/>
      <c r="E25" s="33"/>
      <c r="F25" s="234"/>
      <c r="G25" s="16"/>
    </row>
    <row r="26" spans="1:7" s="94" customFormat="1" ht="24" x14ac:dyDescent="0.25">
      <c r="A26" s="202"/>
      <c r="B26" s="208"/>
      <c r="C26" s="235" t="s">
        <v>70</v>
      </c>
      <c r="D26" s="238">
        <v>25</v>
      </c>
      <c r="E26" s="33" t="s">
        <v>83</v>
      </c>
      <c r="F26" s="234" t="s">
        <v>73</v>
      </c>
      <c r="G26" s="16"/>
    </row>
    <row r="27" spans="1:7" s="94" customFormat="1" x14ac:dyDescent="0.25">
      <c r="A27" s="202"/>
      <c r="B27" s="208"/>
      <c r="C27" s="14"/>
      <c r="D27" s="237"/>
      <c r="E27" s="33"/>
      <c r="F27" s="210"/>
      <c r="G27" s="16"/>
    </row>
    <row r="28" spans="1:7" s="94" customFormat="1" x14ac:dyDescent="0.25">
      <c r="A28" s="202"/>
      <c r="B28" s="208"/>
      <c r="C28" s="14" t="s">
        <v>74</v>
      </c>
      <c r="D28" s="237">
        <v>26</v>
      </c>
      <c r="E28" s="33" t="s">
        <v>83</v>
      </c>
      <c r="F28" s="234" t="s">
        <v>413</v>
      </c>
      <c r="G28" s="16"/>
    </row>
    <row r="29" spans="1:7" s="94" customFormat="1" x14ac:dyDescent="0.25">
      <c r="A29" s="202"/>
      <c r="B29" s="208"/>
      <c r="C29" s="14"/>
      <c r="D29" s="238">
        <v>27</v>
      </c>
      <c r="E29" s="33" t="s">
        <v>83</v>
      </c>
      <c r="F29" s="234" t="s">
        <v>76</v>
      </c>
      <c r="G29" s="16"/>
    </row>
    <row r="30" spans="1:7" s="94" customFormat="1" x14ac:dyDescent="0.25">
      <c r="A30" s="202"/>
      <c r="B30" s="208"/>
      <c r="C30" s="14"/>
      <c r="D30" s="237"/>
      <c r="E30" s="33"/>
      <c r="F30" s="234"/>
      <c r="G30" s="16"/>
    </row>
    <row r="31" spans="1:7" s="94" customFormat="1" ht="25.5" x14ac:dyDescent="0.25">
      <c r="A31" s="202"/>
      <c r="B31" s="208"/>
      <c r="C31" s="14" t="s">
        <v>77</v>
      </c>
      <c r="D31" s="238">
        <v>28</v>
      </c>
      <c r="E31" s="33" t="s">
        <v>83</v>
      </c>
      <c r="F31" s="234" t="s">
        <v>78</v>
      </c>
      <c r="G31" s="16"/>
    </row>
    <row r="32" spans="1:7" s="94" customFormat="1" x14ac:dyDescent="0.25">
      <c r="A32" s="202"/>
      <c r="B32" s="208"/>
      <c r="C32" s="219"/>
      <c r="D32" s="237"/>
      <c r="E32" s="33"/>
      <c r="F32" s="234"/>
      <c r="G32" s="16"/>
    </row>
    <row r="33" spans="1:7" ht="12" customHeight="1" x14ac:dyDescent="0.25">
      <c r="A33" s="202"/>
      <c r="B33" s="211"/>
      <c r="C33" s="211"/>
      <c r="D33" s="211"/>
      <c r="E33" s="211"/>
      <c r="F33" s="211"/>
      <c r="G33" s="211"/>
    </row>
  </sheetData>
  <pageMargins left="0.45" right="0.2" top="0.75" bottom="0.5" header="0.3" footer="0.3"/>
  <pageSetup orientation="portrait" r:id="rId1"/>
  <headerFooter>
    <oddHeader>&amp;C&amp;"Times New Roman,Bold"&amp;10FY20 LWG Data Collection&amp;R&amp;10 8/20/19</oddHeader>
    <oddFooter>&amp;C&amp;"Times New Roman,Italic"&amp;8USDA is an Equal Opportunity Provider and Employer</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AL166"/>
  <sheetViews>
    <sheetView topLeftCell="B1" zoomScaleNormal="100" workbookViewId="0">
      <selection activeCell="G8" sqref="G8"/>
    </sheetView>
  </sheetViews>
  <sheetFormatPr defaultRowHeight="15" x14ac:dyDescent="0.25"/>
  <cols>
    <col min="1" max="1" width="1.85546875" customWidth="1"/>
    <col min="2" max="2" width="2.140625" customWidth="1"/>
    <col min="3" max="3" width="31" customWidth="1"/>
    <col min="4" max="4" width="5.140625" customWidth="1"/>
    <col min="5" max="5" width="3.42578125" customWidth="1"/>
    <col min="6" max="6" width="43.5703125" customWidth="1"/>
    <col min="7" max="7" width="10.28515625" customWidth="1"/>
    <col min="15" max="15" width="9.140625" style="94"/>
  </cols>
  <sheetData>
    <row r="1" spans="2:13" ht="5.25" customHeight="1" x14ac:dyDescent="0.25"/>
    <row r="2" spans="2:13" ht="18.75" x14ac:dyDescent="0.3">
      <c r="B2" s="5" t="s">
        <v>85</v>
      </c>
    </row>
    <row r="3" spans="2:13" ht="15" customHeight="1" x14ac:dyDescent="0.3">
      <c r="B3" s="5"/>
      <c r="C3" s="322" t="s">
        <v>823</v>
      </c>
    </row>
    <row r="4" spans="2:13" ht="21" customHeight="1" x14ac:dyDescent="0.3">
      <c r="B4" s="5"/>
    </row>
    <row r="5" spans="2:13" ht="14.25" customHeight="1" x14ac:dyDescent="0.3">
      <c r="B5" s="5"/>
    </row>
    <row r="6" spans="2:13" ht="25.5" x14ac:dyDescent="0.25">
      <c r="C6" s="329" t="s">
        <v>38</v>
      </c>
      <c r="D6" s="226"/>
      <c r="E6" s="226"/>
      <c r="F6" s="329" t="s">
        <v>89</v>
      </c>
      <c r="G6" s="330" t="s">
        <v>827</v>
      </c>
    </row>
    <row r="7" spans="2:13" ht="12" customHeight="1" x14ac:dyDescent="0.25">
      <c r="B7" s="6"/>
      <c r="C7" s="12"/>
      <c r="D7" s="209"/>
      <c r="E7" s="209"/>
      <c r="F7" s="209"/>
      <c r="G7" s="146"/>
    </row>
    <row r="8" spans="2:13" x14ac:dyDescent="0.25">
      <c r="B8" s="3"/>
      <c r="C8" s="198" t="s">
        <v>42</v>
      </c>
      <c r="D8" s="237">
        <v>1</v>
      </c>
      <c r="E8" s="33" t="s">
        <v>83</v>
      </c>
      <c r="F8" s="234" t="s">
        <v>43</v>
      </c>
      <c r="G8" s="51" t="s">
        <v>759</v>
      </c>
      <c r="K8" s="202">
        <v>1</v>
      </c>
      <c r="L8" s="202">
        <v>0.31</v>
      </c>
      <c r="M8" s="143">
        <f>VLOOKUP(D8,$AD$40:$AE$54,2,FALSE)</f>
        <v>0.4</v>
      </c>
    </row>
    <row r="9" spans="2:13" s="94" customFormat="1" x14ac:dyDescent="0.25">
      <c r="B9" s="3"/>
      <c r="C9" s="198"/>
      <c r="D9" s="237">
        <v>2</v>
      </c>
      <c r="E9" s="33" t="s">
        <v>83</v>
      </c>
      <c r="F9" s="234" t="s">
        <v>44</v>
      </c>
      <c r="G9" s="51" t="s">
        <v>762</v>
      </c>
      <c r="K9" s="202"/>
      <c r="L9" s="202"/>
      <c r="M9" s="143"/>
    </row>
    <row r="10" spans="2:13" x14ac:dyDescent="0.25">
      <c r="B10" s="3"/>
      <c r="C10" s="14"/>
      <c r="D10" s="237"/>
      <c r="E10" s="33"/>
      <c r="F10" s="299"/>
      <c r="G10" s="164"/>
      <c r="K10" s="202">
        <v>2</v>
      </c>
      <c r="L10" s="202">
        <v>0.25</v>
      </c>
      <c r="M10" s="143"/>
    </row>
    <row r="11" spans="2:13" s="94" customFormat="1" x14ac:dyDescent="0.25">
      <c r="B11" s="3"/>
      <c r="C11" s="14" t="s">
        <v>46</v>
      </c>
      <c r="D11" s="237">
        <v>6</v>
      </c>
      <c r="E11" s="33" t="s">
        <v>83</v>
      </c>
      <c r="F11" s="234" t="s">
        <v>49</v>
      </c>
      <c r="G11" s="51" t="s">
        <v>760</v>
      </c>
      <c r="K11" s="202">
        <v>6</v>
      </c>
      <c r="L11" s="202">
        <v>0.5</v>
      </c>
      <c r="M11" s="143">
        <v>0.3</v>
      </c>
    </row>
    <row r="12" spans="2:13" s="94" customFormat="1" x14ac:dyDescent="0.25">
      <c r="B12" s="3"/>
      <c r="C12" s="14"/>
      <c r="D12" s="237"/>
      <c r="E12" s="33"/>
      <c r="F12" s="299"/>
      <c r="G12" s="164"/>
      <c r="K12" s="202">
        <v>10</v>
      </c>
      <c r="L12" s="202">
        <v>0.35</v>
      </c>
      <c r="M12" s="143"/>
    </row>
    <row r="13" spans="2:13" ht="12" customHeight="1" x14ac:dyDescent="0.25">
      <c r="B13" s="3"/>
      <c r="C13" s="14"/>
      <c r="D13" s="237"/>
      <c r="E13" s="33"/>
      <c r="F13" s="299"/>
      <c r="G13" s="165"/>
      <c r="K13" s="202">
        <v>11</v>
      </c>
      <c r="L13" s="202">
        <v>0.14000000000000001</v>
      </c>
      <c r="M13" s="143"/>
    </row>
    <row r="14" spans="2:13" ht="12" customHeight="1" x14ac:dyDescent="0.25">
      <c r="B14" s="3"/>
      <c r="C14" s="198" t="s">
        <v>51</v>
      </c>
      <c r="D14" s="237">
        <v>10</v>
      </c>
      <c r="E14" s="33" t="s">
        <v>83</v>
      </c>
      <c r="F14" s="234" t="s">
        <v>54</v>
      </c>
      <c r="G14" s="51" t="s">
        <v>818</v>
      </c>
      <c r="K14" s="202">
        <v>12</v>
      </c>
      <c r="L14" s="202">
        <v>0.09</v>
      </c>
      <c r="M14" s="143">
        <f>VLOOKUP(D14,$AD$40:$AE$54,2,FALSE)</f>
        <v>0.3</v>
      </c>
    </row>
    <row r="15" spans="2:13" x14ac:dyDescent="0.25">
      <c r="B15" s="3"/>
      <c r="C15" s="198"/>
      <c r="D15" s="237"/>
      <c r="E15" s="33"/>
      <c r="F15" s="234"/>
      <c r="G15" s="166"/>
      <c r="K15" s="202">
        <v>13</v>
      </c>
      <c r="L15" s="202">
        <v>0.06</v>
      </c>
      <c r="M15" s="143"/>
    </row>
    <row r="16" spans="2:13" x14ac:dyDescent="0.25">
      <c r="B16" s="3"/>
      <c r="C16" s="14"/>
      <c r="D16" s="237"/>
      <c r="E16" s="33"/>
      <c r="F16" s="299"/>
      <c r="G16" s="164"/>
      <c r="K16" s="202">
        <v>16</v>
      </c>
      <c r="L16" s="202">
        <v>0.15</v>
      </c>
      <c r="M16" s="143"/>
    </row>
    <row r="17" spans="2:13" ht="12" customHeight="1" x14ac:dyDescent="0.25">
      <c r="B17" s="3"/>
      <c r="C17" s="198" t="s">
        <v>55</v>
      </c>
      <c r="D17" s="237">
        <v>11</v>
      </c>
      <c r="E17" s="33" t="s">
        <v>83</v>
      </c>
      <c r="F17" s="234" t="s">
        <v>56</v>
      </c>
      <c r="G17" s="51" t="s">
        <v>819</v>
      </c>
      <c r="K17" s="202">
        <v>18</v>
      </c>
      <c r="L17" s="202">
        <v>0.2</v>
      </c>
      <c r="M17" s="143">
        <f>VLOOKUP(D17,$AD$40:$AE$54,2,FALSE)</f>
        <v>0.15</v>
      </c>
    </row>
    <row r="18" spans="2:13" x14ac:dyDescent="0.25">
      <c r="B18" s="3"/>
      <c r="C18" s="198"/>
      <c r="D18" s="237">
        <v>12</v>
      </c>
      <c r="E18" s="33" t="s">
        <v>83</v>
      </c>
      <c r="F18" s="234" t="s">
        <v>57</v>
      </c>
      <c r="G18" s="51" t="s">
        <v>761</v>
      </c>
      <c r="K18" s="202">
        <v>20</v>
      </c>
      <c r="L18" s="202">
        <v>0.01</v>
      </c>
      <c r="M18" s="143">
        <f>VLOOKUP(D18,$AD$40:$AE$54,2,FALSE)</f>
        <v>0.15</v>
      </c>
    </row>
    <row r="19" spans="2:13" ht="25.5" x14ac:dyDescent="0.25">
      <c r="B19" s="3"/>
      <c r="C19" s="198"/>
      <c r="D19" s="238">
        <v>13</v>
      </c>
      <c r="E19" s="33" t="s">
        <v>83</v>
      </c>
      <c r="F19" s="234" t="s">
        <v>58</v>
      </c>
      <c r="G19" s="51" t="s">
        <v>820</v>
      </c>
      <c r="K19" s="202">
        <v>21</v>
      </c>
      <c r="L19" s="202">
        <v>0.15</v>
      </c>
      <c r="M19" s="143">
        <f>VLOOKUP(D19,$AD$40:$AE$54,2,FALSE)</f>
        <v>0.35</v>
      </c>
    </row>
    <row r="20" spans="2:13" x14ac:dyDescent="0.25">
      <c r="B20" s="3"/>
      <c r="C20" s="198"/>
      <c r="D20" s="237">
        <v>16</v>
      </c>
      <c r="E20" s="33" t="s">
        <v>83</v>
      </c>
      <c r="F20" s="234" t="s">
        <v>61</v>
      </c>
      <c r="G20" s="51" t="s">
        <v>466</v>
      </c>
      <c r="K20" s="202">
        <v>22</v>
      </c>
      <c r="L20" s="202">
        <v>0.1</v>
      </c>
      <c r="M20" s="143">
        <f>VLOOKUP(D20,$AD$40:$AE$54,2,FALSE)</f>
        <v>0.35</v>
      </c>
    </row>
    <row r="21" spans="2:13" x14ac:dyDescent="0.25">
      <c r="B21" s="3"/>
      <c r="C21" s="14"/>
      <c r="D21" s="237"/>
      <c r="E21" s="33"/>
      <c r="F21" s="299"/>
      <c r="G21" s="166"/>
      <c r="K21" s="202">
        <v>25</v>
      </c>
      <c r="L21" s="202">
        <v>0.1</v>
      </c>
      <c r="M21" s="143"/>
    </row>
    <row r="22" spans="2:13" x14ac:dyDescent="0.25">
      <c r="B22" s="3"/>
      <c r="C22" s="198" t="s">
        <v>63</v>
      </c>
      <c r="D22" s="237">
        <v>18</v>
      </c>
      <c r="E22" s="33" t="s">
        <v>83</v>
      </c>
      <c r="F22" s="234" t="s">
        <v>64</v>
      </c>
      <c r="G22" s="51" t="s">
        <v>821</v>
      </c>
      <c r="K22" s="202">
        <v>28</v>
      </c>
      <c r="L22" s="202">
        <v>0.25</v>
      </c>
      <c r="M22" s="143">
        <f>VLOOKUP(D22,$AD$40:$AE$54,2,FALSE)</f>
        <v>0.53</v>
      </c>
    </row>
    <row r="23" spans="2:13" ht="12" customHeight="1" x14ac:dyDescent="0.25">
      <c r="B23" s="3"/>
      <c r="C23" s="198"/>
      <c r="D23" s="237">
        <v>20</v>
      </c>
      <c r="E23" s="33" t="s">
        <v>83</v>
      </c>
      <c r="F23" s="234" t="s">
        <v>66</v>
      </c>
      <c r="G23" s="26" t="s">
        <v>822</v>
      </c>
      <c r="M23" s="143">
        <f>VLOOKUP(D23,$AD$40:$AE$54,2,FALSE)</f>
        <v>0</v>
      </c>
    </row>
    <row r="24" spans="2:13" x14ac:dyDescent="0.25">
      <c r="B24" s="3"/>
      <c r="C24" s="198"/>
      <c r="D24" s="237">
        <v>21</v>
      </c>
      <c r="E24" s="33" t="s">
        <v>83</v>
      </c>
      <c r="F24" s="234" t="s">
        <v>67</v>
      </c>
      <c r="G24" s="51" t="s">
        <v>466</v>
      </c>
      <c r="M24" s="143">
        <f>VLOOKUP(D24,$AD$40:$AE$54,2,FALSE)</f>
        <v>0.3</v>
      </c>
    </row>
    <row r="25" spans="2:13" x14ac:dyDescent="0.25">
      <c r="B25" s="3"/>
      <c r="C25" s="14"/>
      <c r="D25" s="237"/>
      <c r="E25" s="33"/>
      <c r="F25" s="299"/>
      <c r="G25" s="166"/>
      <c r="M25" s="143"/>
    </row>
    <row r="26" spans="2:13" ht="24" x14ac:dyDescent="0.25">
      <c r="B26" s="3"/>
      <c r="C26" s="219" t="s">
        <v>68</v>
      </c>
      <c r="D26" s="237">
        <v>22</v>
      </c>
      <c r="E26" s="33" t="s">
        <v>83</v>
      </c>
      <c r="F26" s="234" t="s">
        <v>69</v>
      </c>
      <c r="G26" s="51" t="s">
        <v>222</v>
      </c>
      <c r="M26" s="143">
        <f>VLOOKUP(D26,$AD$40:$AE$54,2,FALSE)</f>
        <v>0.1</v>
      </c>
    </row>
    <row r="27" spans="2:13" s="94" customFormat="1" x14ac:dyDescent="0.25">
      <c r="B27" s="3"/>
      <c r="C27" s="219"/>
      <c r="D27" s="237"/>
      <c r="E27" s="33"/>
      <c r="F27" s="234"/>
      <c r="G27" s="164"/>
      <c r="M27" s="143"/>
    </row>
    <row r="28" spans="2:13" s="94" customFormat="1" ht="24" x14ac:dyDescent="0.25">
      <c r="B28" s="3"/>
      <c r="C28" s="235" t="s">
        <v>70</v>
      </c>
      <c r="D28" s="238">
        <v>25</v>
      </c>
      <c r="E28" s="33" t="s">
        <v>83</v>
      </c>
      <c r="F28" s="234" t="s">
        <v>73</v>
      </c>
      <c r="G28" s="51" t="s">
        <v>222</v>
      </c>
      <c r="M28" s="143">
        <f>VLOOKUP(D28,$AD$40:$AE$54,2,FALSE)</f>
        <v>0.15</v>
      </c>
    </row>
    <row r="29" spans="2:13" s="94" customFormat="1" x14ac:dyDescent="0.25">
      <c r="B29" s="3"/>
      <c r="C29" s="14"/>
      <c r="D29" s="237"/>
      <c r="E29" s="33"/>
      <c r="F29" s="299"/>
      <c r="G29" s="164"/>
      <c r="M29" s="143"/>
    </row>
    <row r="30" spans="2:13" s="94" customFormat="1" ht="25.5" x14ac:dyDescent="0.25">
      <c r="B30" s="3"/>
      <c r="C30" s="14" t="s">
        <v>77</v>
      </c>
      <c r="D30" s="238">
        <v>28</v>
      </c>
      <c r="E30" s="33" t="s">
        <v>83</v>
      </c>
      <c r="F30" s="234" t="s">
        <v>78</v>
      </c>
      <c r="G30" s="26" t="s">
        <v>762</v>
      </c>
      <c r="M30" s="143">
        <f>VLOOKUP(D30,$AD$40:$AE$54,2,FALSE)</f>
        <v>0</v>
      </c>
    </row>
    <row r="31" spans="2:13" s="94" customFormat="1" x14ac:dyDescent="0.25">
      <c r="B31" s="3"/>
      <c r="C31" s="21"/>
      <c r="D31" s="285"/>
      <c r="E31" s="33"/>
      <c r="F31" s="23"/>
      <c r="G31" s="51"/>
    </row>
    <row r="32" spans="2:13" x14ac:dyDescent="0.25">
      <c r="B32" s="7"/>
      <c r="C32" s="7"/>
      <c r="D32" s="296"/>
      <c r="E32" s="7"/>
      <c r="F32" s="7"/>
      <c r="G32" s="27"/>
    </row>
    <row r="33" spans="2:38" ht="24.75" customHeight="1" x14ac:dyDescent="0.25">
      <c r="B33" s="6"/>
      <c r="C33" s="6"/>
      <c r="D33" s="6"/>
      <c r="E33" s="6"/>
      <c r="F33" s="30"/>
      <c r="G33" s="31"/>
    </row>
    <row r="37" spans="2:38" x14ac:dyDescent="0.25">
      <c r="F37" s="94"/>
      <c r="H37" t="s">
        <v>813</v>
      </c>
      <c r="L37" s="94" t="s">
        <v>813</v>
      </c>
      <c r="M37" s="94"/>
      <c r="N37" s="94"/>
      <c r="O37"/>
      <c r="P37" s="94"/>
      <c r="U37" s="256"/>
      <c r="V37" s="256"/>
    </row>
    <row r="38" spans="2:38" x14ac:dyDescent="0.25">
      <c r="F38" s="94"/>
      <c r="H38" s="94" t="s">
        <v>817</v>
      </c>
      <c r="I38" s="94" t="s">
        <v>238</v>
      </c>
      <c r="J38" s="94" t="s">
        <v>816</v>
      </c>
      <c r="K38" s="94"/>
      <c r="L38" s="94" t="s">
        <v>817</v>
      </c>
      <c r="M38" s="1" t="s">
        <v>238</v>
      </c>
      <c r="N38" s="94" t="s">
        <v>816</v>
      </c>
      <c r="P38" s="94"/>
      <c r="Q38" s="94"/>
      <c r="R38" t="s">
        <v>764</v>
      </c>
      <c r="U38" t="s">
        <v>766</v>
      </c>
      <c r="Z38" s="94"/>
      <c r="AA38" s="143" t="s">
        <v>758</v>
      </c>
    </row>
    <row r="39" spans="2:38" x14ac:dyDescent="0.25">
      <c r="F39" s="94"/>
      <c r="H39" s="15" t="s">
        <v>220</v>
      </c>
      <c r="I39" s="17">
        <v>1</v>
      </c>
      <c r="J39" s="220">
        <v>0.31</v>
      </c>
      <c r="K39" s="202"/>
      <c r="L39" s="15" t="s">
        <v>220</v>
      </c>
      <c r="M39" s="17">
        <v>1</v>
      </c>
      <c r="N39" s="220">
        <v>0.31</v>
      </c>
      <c r="O39" s="202"/>
      <c r="P39" s="202"/>
      <c r="Q39" s="94"/>
      <c r="R39" s="202" t="str">
        <f>U39&amp;"_"&amp;S39</f>
        <v>BB_1</v>
      </c>
      <c r="S39" s="202">
        <v>1</v>
      </c>
      <c r="T39" s="255">
        <v>0.31</v>
      </c>
      <c r="U39" s="202" t="s">
        <v>220</v>
      </c>
      <c r="V39" s="202" t="s">
        <v>414</v>
      </c>
      <c r="W39" s="202">
        <v>1</v>
      </c>
      <c r="X39" s="255">
        <v>0.31</v>
      </c>
      <c r="Z39" s="94"/>
      <c r="AA39" s="143">
        <v>1</v>
      </c>
      <c r="AB39" s="168">
        <v>0.31</v>
      </c>
      <c r="AC39" s="143" t="s">
        <v>414</v>
      </c>
      <c r="AG39" s="94"/>
    </row>
    <row r="40" spans="2:38" x14ac:dyDescent="0.25">
      <c r="F40" s="94"/>
      <c r="H40" s="15" t="s">
        <v>220</v>
      </c>
      <c r="I40" s="17">
        <v>10</v>
      </c>
      <c r="J40" s="220">
        <v>0.28000000000000003</v>
      </c>
      <c r="K40" s="202"/>
      <c r="L40" s="15" t="s">
        <v>633</v>
      </c>
      <c r="M40" s="17">
        <v>1</v>
      </c>
      <c r="N40" s="220">
        <v>0.3</v>
      </c>
      <c r="O40" s="202"/>
      <c r="P40" s="202"/>
      <c r="Q40" s="94"/>
      <c r="R40" s="202" t="str">
        <f t="shared" ref="R40:R103" si="0">U40&amp;"_"&amp;S40</f>
        <v>BB_10</v>
      </c>
      <c r="S40" s="202">
        <v>10</v>
      </c>
      <c r="T40" s="255">
        <v>0.26</v>
      </c>
      <c r="U40" s="202" t="s">
        <v>220</v>
      </c>
      <c r="V40" s="202" t="s">
        <v>727</v>
      </c>
      <c r="W40" s="202">
        <v>1</v>
      </c>
      <c r="X40" s="255">
        <v>0.3</v>
      </c>
      <c r="Z40" s="94"/>
      <c r="AA40" s="143">
        <v>1</v>
      </c>
      <c r="AB40" s="168">
        <v>0.35</v>
      </c>
      <c r="AC40" s="143" t="s">
        <v>422</v>
      </c>
      <c r="AD40" s="143">
        <v>1</v>
      </c>
      <c r="AE40" s="169">
        <v>0.4</v>
      </c>
      <c r="AG40" s="144">
        <v>1</v>
      </c>
      <c r="AH40" s="144">
        <v>0.4</v>
      </c>
      <c r="AK40" s="132"/>
      <c r="AL40" s="17"/>
    </row>
    <row r="41" spans="2:38" x14ac:dyDescent="0.25">
      <c r="F41" s="94"/>
      <c r="H41" s="15" t="s">
        <v>220</v>
      </c>
      <c r="I41" s="17">
        <v>18</v>
      </c>
      <c r="J41" s="220">
        <v>0.1</v>
      </c>
      <c r="K41" s="202"/>
      <c r="L41" s="15" t="s">
        <v>632</v>
      </c>
      <c r="M41" s="17">
        <v>1</v>
      </c>
      <c r="N41" s="220">
        <v>0.01</v>
      </c>
      <c r="O41" s="202"/>
      <c r="P41" s="202"/>
      <c r="Q41" s="94"/>
      <c r="R41" s="202" t="str">
        <f t="shared" si="0"/>
        <v>BB_18</v>
      </c>
      <c r="S41" s="202">
        <v>18</v>
      </c>
      <c r="T41" s="255">
        <v>0.1</v>
      </c>
      <c r="U41" s="202" t="s">
        <v>220</v>
      </c>
      <c r="V41" s="202" t="s">
        <v>735</v>
      </c>
      <c r="W41" s="202">
        <v>1</v>
      </c>
      <c r="X41" s="255">
        <v>0.1</v>
      </c>
      <c r="Z41" s="94"/>
      <c r="AA41" s="143">
        <v>1</v>
      </c>
      <c r="AB41" s="168">
        <v>0.45</v>
      </c>
      <c r="AC41" s="143" t="s">
        <v>460</v>
      </c>
      <c r="AD41" s="143">
        <v>6</v>
      </c>
      <c r="AE41" s="169">
        <v>0.3</v>
      </c>
      <c r="AG41" s="144">
        <v>6</v>
      </c>
      <c r="AH41" s="144">
        <v>0.3</v>
      </c>
      <c r="AK41" s="132"/>
      <c r="AL41" s="17"/>
    </row>
    <row r="42" spans="2:38" x14ac:dyDescent="0.25">
      <c r="F42" s="94"/>
      <c r="H42" s="15" t="s">
        <v>220</v>
      </c>
      <c r="I42" s="17">
        <v>18</v>
      </c>
      <c r="J42" s="220">
        <v>0.09</v>
      </c>
      <c r="K42" s="202"/>
      <c r="L42" s="202" t="s">
        <v>636</v>
      </c>
      <c r="M42" s="298">
        <v>2</v>
      </c>
      <c r="N42" s="202">
        <v>0.25</v>
      </c>
      <c r="O42" s="202">
        <v>1</v>
      </c>
      <c r="P42" s="202">
        <v>0.31</v>
      </c>
      <c r="Q42" s="94"/>
      <c r="R42" s="202" t="str">
        <f t="shared" si="0"/>
        <v>BB_18</v>
      </c>
      <c r="S42" s="202">
        <v>18</v>
      </c>
      <c r="T42" s="255">
        <v>0.04</v>
      </c>
      <c r="U42" s="202" t="s">
        <v>220</v>
      </c>
      <c r="V42" s="202" t="s">
        <v>757</v>
      </c>
      <c r="W42" s="202">
        <v>1</v>
      </c>
      <c r="X42" s="202">
        <v>0.04</v>
      </c>
      <c r="Y42" s="202">
        <v>1</v>
      </c>
      <c r="Z42" s="202">
        <v>0.31</v>
      </c>
      <c r="AA42" s="143">
        <v>1</v>
      </c>
      <c r="AB42" s="168">
        <v>0.3</v>
      </c>
      <c r="AC42" s="143" t="s">
        <v>444</v>
      </c>
      <c r="AD42" s="143">
        <v>10</v>
      </c>
      <c r="AE42" s="169">
        <v>0.3</v>
      </c>
      <c r="AG42" s="144">
        <v>10</v>
      </c>
      <c r="AH42" s="144">
        <v>0.3</v>
      </c>
      <c r="AK42" s="132"/>
      <c r="AL42" s="17"/>
    </row>
    <row r="43" spans="2:38" x14ac:dyDescent="0.25">
      <c r="F43" s="94"/>
      <c r="H43" s="15" t="s">
        <v>220</v>
      </c>
      <c r="I43" s="17">
        <v>12</v>
      </c>
      <c r="J43" s="220">
        <v>0.09</v>
      </c>
      <c r="K43" s="202"/>
      <c r="L43" s="15" t="s">
        <v>631</v>
      </c>
      <c r="M43" s="17">
        <v>6</v>
      </c>
      <c r="N43" s="220">
        <v>0.5</v>
      </c>
      <c r="O43" s="202">
        <v>2</v>
      </c>
      <c r="P43" s="202">
        <v>0.25</v>
      </c>
      <c r="Q43" s="94"/>
      <c r="R43" s="202" t="str">
        <f t="shared" si="0"/>
        <v>BB_18</v>
      </c>
      <c r="S43" s="202">
        <v>18</v>
      </c>
      <c r="T43" s="255">
        <v>0.06</v>
      </c>
      <c r="U43" s="202" t="s">
        <v>220</v>
      </c>
      <c r="V43" s="202" t="s">
        <v>710</v>
      </c>
      <c r="W43" s="202">
        <v>6</v>
      </c>
      <c r="X43" s="255">
        <v>0.2</v>
      </c>
      <c r="Y43" s="202">
        <v>6</v>
      </c>
      <c r="Z43" s="202">
        <v>50</v>
      </c>
      <c r="AA43" s="143">
        <v>1</v>
      </c>
      <c r="AB43" s="168">
        <v>0.05</v>
      </c>
      <c r="AC43" s="143" t="s">
        <v>450</v>
      </c>
      <c r="AD43" s="143">
        <v>11</v>
      </c>
      <c r="AE43" s="169">
        <v>0.15</v>
      </c>
      <c r="AG43" s="144">
        <v>11</v>
      </c>
      <c r="AH43" s="144">
        <v>0.15</v>
      </c>
      <c r="AK43" s="132"/>
      <c r="AL43" s="17"/>
    </row>
    <row r="44" spans="2:38" x14ac:dyDescent="0.25">
      <c r="F44" s="94"/>
      <c r="H44" s="15" t="s">
        <v>220</v>
      </c>
      <c r="I44" s="17">
        <v>16</v>
      </c>
      <c r="J44" s="220">
        <v>0.13</v>
      </c>
      <c r="K44" s="202"/>
      <c r="L44" s="15" t="s">
        <v>635</v>
      </c>
      <c r="M44" s="17">
        <v>6</v>
      </c>
      <c r="N44" s="220">
        <v>0.25</v>
      </c>
      <c r="O44" s="202">
        <v>6</v>
      </c>
      <c r="P44" s="202">
        <v>0.5</v>
      </c>
      <c r="Q44" s="94"/>
      <c r="R44" s="202" t="str">
        <f t="shared" si="0"/>
        <v>BB_12</v>
      </c>
      <c r="S44" s="202">
        <v>12</v>
      </c>
      <c r="T44" s="255">
        <v>0.09</v>
      </c>
      <c r="U44" s="202" t="s">
        <v>220</v>
      </c>
      <c r="V44" s="202" t="s">
        <v>710</v>
      </c>
      <c r="W44" s="202">
        <v>6</v>
      </c>
      <c r="X44" s="255">
        <v>0.06</v>
      </c>
      <c r="Y44" s="202">
        <v>10</v>
      </c>
      <c r="Z44" s="202">
        <v>30</v>
      </c>
      <c r="AA44" s="143">
        <v>1</v>
      </c>
      <c r="AB44" s="168">
        <v>0.28000000000000003</v>
      </c>
      <c r="AC44" s="143" t="s">
        <v>433</v>
      </c>
      <c r="AD44" s="143">
        <v>12</v>
      </c>
      <c r="AE44" s="169">
        <v>0.15</v>
      </c>
      <c r="AG44" s="144">
        <v>12</v>
      </c>
      <c r="AH44" s="144">
        <v>0.15</v>
      </c>
      <c r="AK44" s="134"/>
      <c r="AL44" s="17"/>
    </row>
    <row r="45" spans="2:38" x14ac:dyDescent="0.25">
      <c r="F45" s="94"/>
      <c r="H45" s="15" t="s">
        <v>628</v>
      </c>
      <c r="I45" s="17">
        <v>10</v>
      </c>
      <c r="J45" s="220">
        <v>0.25</v>
      </c>
      <c r="K45" s="202"/>
      <c r="L45" s="202" t="s">
        <v>636</v>
      </c>
      <c r="M45" s="298">
        <v>6</v>
      </c>
      <c r="N45" s="202">
        <v>0.25</v>
      </c>
      <c r="O45" s="202">
        <v>10</v>
      </c>
      <c r="P45" s="202">
        <v>0.35</v>
      </c>
      <c r="Q45" s="94"/>
      <c r="R45" s="202" t="str">
        <f t="shared" si="0"/>
        <v>BB_16</v>
      </c>
      <c r="S45" s="202">
        <v>16</v>
      </c>
      <c r="T45" s="255">
        <v>0.1</v>
      </c>
      <c r="U45" s="202" t="s">
        <v>220</v>
      </c>
      <c r="V45" s="202" t="s">
        <v>717</v>
      </c>
      <c r="W45" s="202">
        <v>6</v>
      </c>
      <c r="X45" s="255">
        <v>0.05</v>
      </c>
      <c r="Y45" s="202">
        <v>11</v>
      </c>
      <c r="Z45" s="202">
        <v>9</v>
      </c>
      <c r="AA45" s="143">
        <v>6</v>
      </c>
      <c r="AB45" s="168">
        <v>0.05</v>
      </c>
      <c r="AC45" s="143" t="s">
        <v>456</v>
      </c>
      <c r="AD45" s="143">
        <v>13</v>
      </c>
      <c r="AE45" s="169">
        <v>0.35</v>
      </c>
      <c r="AG45" s="144">
        <v>13</v>
      </c>
      <c r="AH45" s="144">
        <v>0.35</v>
      </c>
      <c r="AK45" s="132"/>
      <c r="AL45" s="17"/>
    </row>
    <row r="46" spans="2:38" x14ac:dyDescent="0.25">
      <c r="F46" s="94"/>
      <c r="H46" s="15" t="s">
        <v>628</v>
      </c>
      <c r="I46" s="17">
        <v>10</v>
      </c>
      <c r="J46" s="220">
        <v>0.05</v>
      </c>
      <c r="K46" s="202"/>
      <c r="L46" s="15" t="s">
        <v>628</v>
      </c>
      <c r="M46" s="17">
        <v>6</v>
      </c>
      <c r="N46" s="220">
        <v>0.15</v>
      </c>
      <c r="O46" s="202">
        <v>11</v>
      </c>
      <c r="P46" s="202">
        <v>0.14000000000000001</v>
      </c>
      <c r="Q46" s="94"/>
      <c r="R46" s="202" t="str">
        <f t="shared" si="0"/>
        <v>BB_13</v>
      </c>
      <c r="S46" s="202">
        <v>13</v>
      </c>
      <c r="T46" s="255">
        <v>0.01</v>
      </c>
      <c r="U46" s="202" t="s">
        <v>220</v>
      </c>
      <c r="V46" s="202" t="s">
        <v>717</v>
      </c>
      <c r="W46" s="202">
        <v>6</v>
      </c>
      <c r="X46" s="255">
        <v>0.05</v>
      </c>
      <c r="Y46" s="202">
        <v>12</v>
      </c>
      <c r="Z46" s="202">
        <v>10</v>
      </c>
      <c r="AA46" s="143">
        <v>10</v>
      </c>
      <c r="AB46" s="168">
        <v>0.26</v>
      </c>
      <c r="AC46" s="143" t="s">
        <v>415</v>
      </c>
      <c r="AD46" s="143">
        <v>16</v>
      </c>
      <c r="AE46" s="169">
        <v>0.35</v>
      </c>
      <c r="AG46" s="144">
        <v>16</v>
      </c>
      <c r="AH46" s="144">
        <v>0.35</v>
      </c>
      <c r="AK46" s="132"/>
      <c r="AL46" s="17"/>
    </row>
    <row r="47" spans="2:38" x14ac:dyDescent="0.25">
      <c r="F47" s="94"/>
      <c r="H47" s="15" t="s">
        <v>628</v>
      </c>
      <c r="I47" s="17">
        <v>28</v>
      </c>
      <c r="J47" s="220">
        <v>0.25</v>
      </c>
      <c r="K47" s="202"/>
      <c r="L47" s="15" t="s">
        <v>629</v>
      </c>
      <c r="M47" s="136">
        <v>6</v>
      </c>
      <c r="N47" s="224">
        <v>0.15</v>
      </c>
      <c r="O47" s="202">
        <v>12</v>
      </c>
      <c r="P47" s="202">
        <v>0.09</v>
      </c>
      <c r="Q47" s="94"/>
      <c r="R47" s="202" t="str">
        <f t="shared" si="0"/>
        <v>BB_22</v>
      </c>
      <c r="S47" s="202">
        <v>22</v>
      </c>
      <c r="T47" s="255">
        <v>0.03</v>
      </c>
      <c r="U47" s="202" t="s">
        <v>220</v>
      </c>
      <c r="V47" s="202" t="s">
        <v>724</v>
      </c>
      <c r="W47" s="202">
        <v>6</v>
      </c>
      <c r="X47" s="255">
        <v>0.5</v>
      </c>
      <c r="Y47" s="202">
        <v>13</v>
      </c>
      <c r="Z47" s="202">
        <v>25</v>
      </c>
      <c r="AA47" s="143">
        <v>10</v>
      </c>
      <c r="AB47" s="168">
        <v>0.2</v>
      </c>
      <c r="AC47" s="143" t="s">
        <v>423</v>
      </c>
      <c r="AD47" s="143">
        <v>18</v>
      </c>
      <c r="AE47" s="169">
        <v>0.53</v>
      </c>
      <c r="AG47" s="144">
        <v>18</v>
      </c>
      <c r="AH47" s="144">
        <v>0.53</v>
      </c>
      <c r="AK47" s="132"/>
      <c r="AL47" s="17"/>
    </row>
    <row r="48" spans="2:38" x14ac:dyDescent="0.25">
      <c r="F48" s="94"/>
      <c r="H48" s="15" t="s">
        <v>628</v>
      </c>
      <c r="I48" s="17">
        <v>18</v>
      </c>
      <c r="J48" s="220">
        <v>0.1</v>
      </c>
      <c r="K48" s="202"/>
      <c r="L48" s="135" t="s">
        <v>630</v>
      </c>
      <c r="M48" s="136">
        <v>6</v>
      </c>
      <c r="N48" s="224">
        <v>0.05</v>
      </c>
      <c r="O48" s="202">
        <v>13</v>
      </c>
      <c r="P48" s="202">
        <v>0.06</v>
      </c>
      <c r="Q48" s="94"/>
      <c r="R48" s="202" t="str">
        <f t="shared" si="0"/>
        <v>NCT_18</v>
      </c>
      <c r="S48" s="202">
        <v>18</v>
      </c>
      <c r="T48" s="255">
        <v>0.02</v>
      </c>
      <c r="U48" s="202" t="s">
        <v>628</v>
      </c>
      <c r="V48" s="202" t="s">
        <v>732</v>
      </c>
      <c r="W48" s="202">
        <v>6</v>
      </c>
      <c r="X48" s="255">
        <v>0.05</v>
      </c>
      <c r="Y48" s="202">
        <v>16</v>
      </c>
      <c r="Z48" s="202">
        <v>10</v>
      </c>
      <c r="AA48" s="143">
        <v>10</v>
      </c>
      <c r="AB48" s="168">
        <v>0.3</v>
      </c>
      <c r="AC48" s="143" t="s">
        <v>426</v>
      </c>
      <c r="AD48" s="143">
        <v>20</v>
      </c>
      <c r="AE48" s="170"/>
    </row>
    <row r="49" spans="6:34" x14ac:dyDescent="0.25">
      <c r="F49" s="94"/>
      <c r="H49" s="15" t="s">
        <v>628</v>
      </c>
      <c r="I49" s="17">
        <v>18</v>
      </c>
      <c r="J49" s="220">
        <v>0.1</v>
      </c>
      <c r="K49" s="202"/>
      <c r="L49" s="135" t="s">
        <v>630</v>
      </c>
      <c r="M49" s="136">
        <v>6</v>
      </c>
      <c r="N49" s="224">
        <v>0.05</v>
      </c>
      <c r="O49" s="202">
        <v>16</v>
      </c>
      <c r="P49" s="202">
        <v>0.15</v>
      </c>
      <c r="Q49" s="94"/>
      <c r="R49" s="202" t="str">
        <f t="shared" si="0"/>
        <v>NCT_18</v>
      </c>
      <c r="S49" s="202">
        <v>18</v>
      </c>
      <c r="T49" s="255">
        <v>0.14000000000000001</v>
      </c>
      <c r="U49" s="202" t="s">
        <v>628</v>
      </c>
      <c r="V49" s="202" t="s">
        <v>746</v>
      </c>
      <c r="W49" s="202">
        <v>6</v>
      </c>
      <c r="X49" s="255">
        <v>0.03</v>
      </c>
      <c r="Y49" s="202">
        <v>18</v>
      </c>
      <c r="Z49" s="202">
        <v>60</v>
      </c>
      <c r="AA49" s="143">
        <v>10</v>
      </c>
      <c r="AB49" s="168">
        <v>7.0000000000000007E-2</v>
      </c>
      <c r="AC49" s="143" t="s">
        <v>441</v>
      </c>
      <c r="AD49" s="143">
        <v>21</v>
      </c>
      <c r="AE49" s="169">
        <v>0.3</v>
      </c>
      <c r="AG49" s="144">
        <v>21</v>
      </c>
      <c r="AH49" s="144">
        <v>0.3</v>
      </c>
    </row>
    <row r="50" spans="6:34" x14ac:dyDescent="0.25">
      <c r="F50" s="94"/>
      <c r="H50" s="15" t="s">
        <v>628</v>
      </c>
      <c r="I50" s="17">
        <v>6</v>
      </c>
      <c r="J50" s="220">
        <v>0.15</v>
      </c>
      <c r="K50" s="202"/>
      <c r="L50" s="15" t="s">
        <v>631</v>
      </c>
      <c r="M50" s="17">
        <v>6</v>
      </c>
      <c r="N50" s="220">
        <v>0.05</v>
      </c>
      <c r="O50" s="202">
        <v>18</v>
      </c>
      <c r="P50" s="202">
        <v>0.2</v>
      </c>
      <c r="Q50" s="94"/>
      <c r="R50" s="202" t="str">
        <f t="shared" si="0"/>
        <v>NCT_18</v>
      </c>
      <c r="S50" s="202">
        <v>18</v>
      </c>
      <c r="T50" s="255">
        <v>0.14000000000000001</v>
      </c>
      <c r="U50" s="202" t="s">
        <v>628</v>
      </c>
      <c r="V50" s="202" t="s">
        <v>747</v>
      </c>
      <c r="W50" s="202">
        <v>6</v>
      </c>
      <c r="X50" s="255">
        <v>0.25</v>
      </c>
      <c r="Y50" s="202">
        <v>21</v>
      </c>
      <c r="Z50" s="202">
        <v>30</v>
      </c>
      <c r="AA50" s="143">
        <v>10</v>
      </c>
      <c r="AB50" s="168">
        <v>0.3</v>
      </c>
      <c r="AC50" s="143" t="s">
        <v>445</v>
      </c>
      <c r="AD50" s="143">
        <v>22</v>
      </c>
      <c r="AE50" s="169">
        <v>0.1</v>
      </c>
      <c r="AG50" s="144">
        <v>22</v>
      </c>
      <c r="AH50" s="144">
        <v>0.1</v>
      </c>
    </row>
    <row r="51" spans="6:34" x14ac:dyDescent="0.25">
      <c r="F51" s="94"/>
      <c r="H51" s="15" t="s">
        <v>628</v>
      </c>
      <c r="I51" s="17">
        <v>22</v>
      </c>
      <c r="J51" s="220">
        <v>0.02</v>
      </c>
      <c r="K51" s="202"/>
      <c r="L51" s="15" t="s">
        <v>633</v>
      </c>
      <c r="M51" s="17">
        <v>6</v>
      </c>
      <c r="N51" s="220">
        <v>0.05</v>
      </c>
      <c r="O51" s="202">
        <v>20</v>
      </c>
      <c r="P51" s="202">
        <v>0.01</v>
      </c>
      <c r="Q51" s="94"/>
      <c r="R51" s="202" t="str">
        <f t="shared" si="0"/>
        <v>NCT_6</v>
      </c>
      <c r="S51" s="202">
        <v>6</v>
      </c>
      <c r="T51" s="255">
        <v>0.2</v>
      </c>
      <c r="U51" s="202" t="s">
        <v>628</v>
      </c>
      <c r="V51" s="202" t="s">
        <v>415</v>
      </c>
      <c r="W51" s="202">
        <v>10</v>
      </c>
      <c r="X51" s="255">
        <v>0.26</v>
      </c>
      <c r="Y51" s="202">
        <v>22</v>
      </c>
      <c r="Z51" s="202">
        <v>10</v>
      </c>
      <c r="AA51" s="143">
        <v>10</v>
      </c>
      <c r="AB51" s="168">
        <v>0.25</v>
      </c>
      <c r="AC51" s="143" t="s">
        <v>449</v>
      </c>
      <c r="AD51" s="143">
        <v>25</v>
      </c>
      <c r="AE51" s="169">
        <v>0.15</v>
      </c>
      <c r="AG51" s="144">
        <v>25</v>
      </c>
      <c r="AH51" s="144">
        <v>0.15</v>
      </c>
    </row>
    <row r="52" spans="6:34" x14ac:dyDescent="0.25">
      <c r="F52" s="94"/>
      <c r="H52" s="15" t="s">
        <v>628</v>
      </c>
      <c r="I52" s="17">
        <v>22</v>
      </c>
      <c r="J52" s="220">
        <v>0.03</v>
      </c>
      <c r="K52" s="202"/>
      <c r="L52" s="15" t="s">
        <v>632</v>
      </c>
      <c r="M52" s="17">
        <v>6</v>
      </c>
      <c r="N52" s="220">
        <v>0.03</v>
      </c>
      <c r="O52" s="202">
        <v>21</v>
      </c>
      <c r="P52" s="202">
        <v>0.15</v>
      </c>
      <c r="Q52" s="94"/>
      <c r="R52" s="202" t="str">
        <f t="shared" si="0"/>
        <v>NCT_6</v>
      </c>
      <c r="S52" s="202">
        <v>6</v>
      </c>
      <c r="T52" s="255">
        <v>0.06</v>
      </c>
      <c r="U52" s="202" t="s">
        <v>628</v>
      </c>
      <c r="V52" s="202" t="s">
        <v>713</v>
      </c>
      <c r="W52" s="217">
        <v>10</v>
      </c>
      <c r="X52" s="255">
        <v>0.08</v>
      </c>
      <c r="Y52" s="202">
        <v>25</v>
      </c>
      <c r="Z52" s="202">
        <v>15</v>
      </c>
      <c r="AA52" s="143">
        <v>10</v>
      </c>
      <c r="AB52" s="168">
        <v>0.05</v>
      </c>
      <c r="AC52" s="143" t="s">
        <v>455</v>
      </c>
      <c r="AD52" s="143">
        <v>26</v>
      </c>
      <c r="AE52" s="59"/>
      <c r="AG52" s="94"/>
    </row>
    <row r="53" spans="6:34" x14ac:dyDescent="0.25">
      <c r="F53" s="94"/>
      <c r="H53" s="15" t="s">
        <v>628</v>
      </c>
      <c r="I53" s="17">
        <v>22</v>
      </c>
      <c r="J53" s="220">
        <v>0.01</v>
      </c>
      <c r="K53" s="202"/>
      <c r="L53" s="15" t="s">
        <v>637</v>
      </c>
      <c r="M53" s="298">
        <v>6</v>
      </c>
      <c r="N53" s="202">
        <v>0.03</v>
      </c>
      <c r="O53" s="202">
        <v>22</v>
      </c>
      <c r="P53" s="202">
        <v>0.1</v>
      </c>
      <c r="Q53" s="94"/>
      <c r="R53" s="202" t="str">
        <f t="shared" si="0"/>
        <v>NCT_22</v>
      </c>
      <c r="S53" s="202">
        <v>22</v>
      </c>
      <c r="T53" s="255">
        <v>0.05</v>
      </c>
      <c r="U53" s="202" t="s">
        <v>628</v>
      </c>
      <c r="V53" s="202" t="s">
        <v>713</v>
      </c>
      <c r="W53" s="217">
        <v>10</v>
      </c>
      <c r="X53" s="255">
        <v>0.01</v>
      </c>
      <c r="Y53" s="202">
        <v>28</v>
      </c>
      <c r="Z53" s="202">
        <v>5</v>
      </c>
      <c r="AA53" s="143">
        <v>10</v>
      </c>
      <c r="AB53" s="168">
        <v>0.15</v>
      </c>
      <c r="AC53" s="143" t="s">
        <v>435</v>
      </c>
      <c r="AD53" s="143">
        <v>27</v>
      </c>
      <c r="AE53" s="59"/>
      <c r="AG53" s="94"/>
    </row>
    <row r="54" spans="6:34" x14ac:dyDescent="0.25">
      <c r="F54" s="94"/>
      <c r="H54" s="15" t="s">
        <v>628</v>
      </c>
      <c r="I54" s="17">
        <v>22</v>
      </c>
      <c r="J54" s="220">
        <v>0.04</v>
      </c>
      <c r="K54" s="202"/>
      <c r="L54" s="15" t="s">
        <v>629</v>
      </c>
      <c r="M54" s="17">
        <v>10</v>
      </c>
      <c r="N54" s="220">
        <v>0.35</v>
      </c>
      <c r="O54" s="202">
        <v>25</v>
      </c>
      <c r="P54" s="202">
        <v>0.1</v>
      </c>
      <c r="Q54" s="94"/>
      <c r="R54" s="202" t="str">
        <f t="shared" si="0"/>
        <v>NCT_22</v>
      </c>
      <c r="S54" s="202">
        <v>22</v>
      </c>
      <c r="T54" s="255">
        <v>0.03</v>
      </c>
      <c r="U54" s="202" t="s">
        <v>628</v>
      </c>
      <c r="V54" s="202" t="s">
        <v>714</v>
      </c>
      <c r="W54" s="217">
        <v>10</v>
      </c>
      <c r="X54" s="255">
        <v>0.25</v>
      </c>
      <c r="Z54" s="94"/>
      <c r="AA54" s="143">
        <v>11</v>
      </c>
      <c r="AB54" s="168">
        <v>0.12</v>
      </c>
      <c r="AC54" s="143" t="s">
        <v>465</v>
      </c>
      <c r="AD54" s="143">
        <v>28</v>
      </c>
      <c r="AE54" s="59"/>
      <c r="AG54" s="94"/>
    </row>
    <row r="55" spans="6:34" x14ac:dyDescent="0.25">
      <c r="F55" s="94"/>
      <c r="H55" s="15" t="s">
        <v>629</v>
      </c>
      <c r="I55" s="17">
        <v>10</v>
      </c>
      <c r="J55" s="220">
        <v>0.35</v>
      </c>
      <c r="K55" s="202"/>
      <c r="L55" s="15" t="s">
        <v>633</v>
      </c>
      <c r="M55" s="17">
        <v>10</v>
      </c>
      <c r="N55" s="220">
        <v>0.3</v>
      </c>
      <c r="O55" s="202">
        <v>28</v>
      </c>
      <c r="P55" s="202">
        <v>0.25</v>
      </c>
      <c r="Q55" s="94"/>
      <c r="R55" s="202" t="str">
        <f t="shared" si="0"/>
        <v>NCT_22</v>
      </c>
      <c r="S55" s="202">
        <v>22</v>
      </c>
      <c r="T55" s="255">
        <v>0.03</v>
      </c>
      <c r="U55" s="202" t="s">
        <v>628</v>
      </c>
      <c r="V55" s="202" t="s">
        <v>723</v>
      </c>
      <c r="W55" s="202">
        <v>10</v>
      </c>
      <c r="X55" s="255">
        <v>0.1</v>
      </c>
      <c r="Z55" s="94"/>
      <c r="AA55" s="143">
        <v>11</v>
      </c>
      <c r="AB55" s="168">
        <v>0.35</v>
      </c>
      <c r="AC55" s="143" t="s">
        <v>443</v>
      </c>
      <c r="AG55" s="94"/>
    </row>
    <row r="56" spans="6:34" x14ac:dyDescent="0.25">
      <c r="F56" s="94"/>
      <c r="H56" s="15" t="s">
        <v>629</v>
      </c>
      <c r="I56" s="17">
        <v>18</v>
      </c>
      <c r="J56" s="220">
        <v>0.2</v>
      </c>
      <c r="K56" s="202"/>
      <c r="L56" s="15" t="s">
        <v>635</v>
      </c>
      <c r="M56" s="17">
        <v>10</v>
      </c>
      <c r="N56" s="220">
        <v>0.3</v>
      </c>
      <c r="O56" s="202"/>
      <c r="P56" s="202"/>
      <c r="Q56" s="94"/>
      <c r="R56" s="202" t="str">
        <f t="shared" si="0"/>
        <v>NCT_22</v>
      </c>
      <c r="S56" s="202">
        <v>22</v>
      </c>
      <c r="T56" s="255">
        <v>0.03</v>
      </c>
      <c r="U56" s="202" t="s">
        <v>628</v>
      </c>
      <c r="V56" s="202" t="s">
        <v>728</v>
      </c>
      <c r="W56" s="202">
        <v>10</v>
      </c>
      <c r="X56" s="255">
        <v>0.3</v>
      </c>
      <c r="Z56" s="94"/>
      <c r="AA56" s="143">
        <v>11</v>
      </c>
      <c r="AB56" s="168">
        <v>0.15000000000000002</v>
      </c>
      <c r="AC56" s="143" t="s">
        <v>446</v>
      </c>
      <c r="AG56" s="94"/>
    </row>
    <row r="57" spans="6:34" x14ac:dyDescent="0.25">
      <c r="F57" s="94"/>
      <c r="H57" s="15" t="s">
        <v>629</v>
      </c>
      <c r="I57" s="17">
        <v>21</v>
      </c>
      <c r="J57" s="220">
        <v>0.15</v>
      </c>
      <c r="K57" s="202"/>
      <c r="L57" s="15" t="s">
        <v>220</v>
      </c>
      <c r="M57" s="17">
        <v>10</v>
      </c>
      <c r="N57" s="220">
        <v>0.28000000000000003</v>
      </c>
      <c r="O57" s="202"/>
      <c r="P57" s="202"/>
      <c r="Q57" s="94"/>
      <c r="R57" s="202" t="str">
        <f t="shared" si="0"/>
        <v>NCT_22</v>
      </c>
      <c r="S57" s="202">
        <v>22</v>
      </c>
      <c r="T57" s="255">
        <v>0.04</v>
      </c>
      <c r="U57" s="202" t="s">
        <v>628</v>
      </c>
      <c r="V57" s="202" t="s">
        <v>728</v>
      </c>
      <c r="W57" s="202">
        <v>10</v>
      </c>
      <c r="X57" s="255">
        <v>0.1</v>
      </c>
      <c r="Z57" s="94"/>
      <c r="AA57" s="143">
        <v>12</v>
      </c>
      <c r="AB57" s="168">
        <v>0.1</v>
      </c>
      <c r="AC57" s="143" t="s">
        <v>416</v>
      </c>
      <c r="AG57" s="94"/>
    </row>
    <row r="58" spans="6:34" x14ac:dyDescent="0.25">
      <c r="F58" s="94"/>
      <c r="H58" s="15" t="s">
        <v>629</v>
      </c>
      <c r="I58" s="136">
        <v>6</v>
      </c>
      <c r="J58" s="224">
        <v>0.15</v>
      </c>
      <c r="K58" s="202"/>
      <c r="L58" s="15" t="s">
        <v>628</v>
      </c>
      <c r="M58" s="17">
        <v>10</v>
      </c>
      <c r="N58" s="220">
        <v>0.25</v>
      </c>
      <c r="O58" s="202"/>
      <c r="P58" s="202"/>
      <c r="Q58" s="94"/>
      <c r="R58" s="202" t="str">
        <f t="shared" si="0"/>
        <v>NCT_28</v>
      </c>
      <c r="S58" s="202">
        <v>28</v>
      </c>
      <c r="T58" s="255">
        <v>0.05</v>
      </c>
      <c r="U58" s="202" t="s">
        <v>628</v>
      </c>
      <c r="V58" s="202" t="s">
        <v>738</v>
      </c>
      <c r="W58" s="202">
        <v>10</v>
      </c>
      <c r="X58" s="255">
        <v>0.15</v>
      </c>
      <c r="Z58" s="94"/>
      <c r="AA58" s="143">
        <v>13</v>
      </c>
      <c r="AB58" s="168">
        <v>0.01</v>
      </c>
      <c r="AC58" s="143" t="s">
        <v>420</v>
      </c>
      <c r="AG58" s="94"/>
    </row>
    <row r="59" spans="6:34" x14ac:dyDescent="0.25">
      <c r="F59" s="94"/>
      <c r="H59" s="15" t="s">
        <v>629</v>
      </c>
      <c r="I59" s="136">
        <v>16</v>
      </c>
      <c r="J59" s="224">
        <v>0.15</v>
      </c>
      <c r="K59" s="202"/>
      <c r="L59" s="202" t="s">
        <v>636</v>
      </c>
      <c r="M59" s="298">
        <v>10</v>
      </c>
      <c r="N59" s="202">
        <v>0.15</v>
      </c>
      <c r="O59" s="202"/>
      <c r="P59" s="202"/>
      <c r="Q59" s="94"/>
      <c r="R59" s="202" t="str">
        <f t="shared" si="0"/>
        <v>NCT_28</v>
      </c>
      <c r="S59" s="202">
        <v>28</v>
      </c>
      <c r="T59" s="255">
        <v>0.05</v>
      </c>
      <c r="U59" s="202" t="s">
        <v>628</v>
      </c>
      <c r="V59" s="202" t="s">
        <v>743</v>
      </c>
      <c r="W59" s="202">
        <v>10</v>
      </c>
      <c r="X59" s="255">
        <v>0.03</v>
      </c>
      <c r="Z59" s="94"/>
      <c r="AA59" s="143">
        <v>13</v>
      </c>
      <c r="AB59" s="168">
        <v>0.38</v>
      </c>
      <c r="AC59" s="143" t="s">
        <v>430</v>
      </c>
      <c r="AG59" s="94"/>
    </row>
    <row r="60" spans="6:34" x14ac:dyDescent="0.25">
      <c r="F60" s="94"/>
      <c r="H60" s="135" t="s">
        <v>630</v>
      </c>
      <c r="I60" s="136">
        <v>6</v>
      </c>
      <c r="J60" s="224">
        <v>0.05</v>
      </c>
      <c r="K60" s="202"/>
      <c r="L60" s="15" t="s">
        <v>633</v>
      </c>
      <c r="M60" s="17">
        <v>10</v>
      </c>
      <c r="N60" s="220">
        <v>0.1</v>
      </c>
      <c r="O60" s="202"/>
      <c r="P60" s="202"/>
      <c r="Q60" s="94"/>
      <c r="R60" s="202" t="str">
        <f t="shared" si="0"/>
        <v>NCT_28</v>
      </c>
      <c r="S60" s="202">
        <v>28</v>
      </c>
      <c r="T60" s="255">
        <v>0.01</v>
      </c>
      <c r="U60" s="202" t="s">
        <v>628</v>
      </c>
      <c r="V60" s="202" t="s">
        <v>748</v>
      </c>
      <c r="W60" s="202">
        <v>10</v>
      </c>
      <c r="X60" s="255">
        <v>0.28000000000000003</v>
      </c>
      <c r="Z60" s="94"/>
      <c r="AA60" s="143">
        <v>13</v>
      </c>
      <c r="AB60" s="168">
        <v>0.35</v>
      </c>
      <c r="AC60" s="143" t="s">
        <v>452</v>
      </c>
      <c r="AG60" s="94"/>
    </row>
    <row r="61" spans="6:34" x14ac:dyDescent="0.25">
      <c r="F61" s="94"/>
      <c r="H61" s="135" t="s">
        <v>630</v>
      </c>
      <c r="I61" s="136">
        <v>6</v>
      </c>
      <c r="J61" s="224">
        <v>0.05</v>
      </c>
      <c r="K61" s="202"/>
      <c r="L61" s="15" t="s">
        <v>632</v>
      </c>
      <c r="M61" s="17">
        <v>10</v>
      </c>
      <c r="N61" s="220">
        <v>0.08</v>
      </c>
      <c r="O61" s="202"/>
      <c r="P61" s="202"/>
      <c r="Q61" s="94"/>
      <c r="R61" s="202" t="str">
        <f t="shared" si="0"/>
        <v>NCT_28</v>
      </c>
      <c r="S61" s="202">
        <v>28</v>
      </c>
      <c r="T61" s="255">
        <v>0.05</v>
      </c>
      <c r="U61" s="202" t="s">
        <v>628</v>
      </c>
      <c r="V61" s="202" t="s">
        <v>756</v>
      </c>
      <c r="W61" s="202">
        <v>10</v>
      </c>
      <c r="X61" s="202">
        <v>6.5000000000000002E-2</v>
      </c>
      <c r="Z61" s="94"/>
      <c r="AA61" s="143">
        <v>16</v>
      </c>
      <c r="AB61" s="168">
        <v>0.08</v>
      </c>
      <c r="AC61" s="143" t="s">
        <v>417</v>
      </c>
      <c r="AG61" s="94"/>
    </row>
    <row r="62" spans="6:34" x14ac:dyDescent="0.25">
      <c r="F62" s="94"/>
      <c r="H62" s="135" t="s">
        <v>630</v>
      </c>
      <c r="I62" s="136">
        <v>11</v>
      </c>
      <c r="J62" s="224">
        <v>0.1</v>
      </c>
      <c r="K62" s="202"/>
      <c r="L62" s="15" t="s">
        <v>628</v>
      </c>
      <c r="M62" s="17">
        <v>10</v>
      </c>
      <c r="N62" s="220">
        <v>0.05</v>
      </c>
      <c r="O62" s="202"/>
      <c r="P62" s="202"/>
      <c r="Q62" s="94"/>
      <c r="R62" s="202" t="str">
        <f t="shared" si="0"/>
        <v>NCT_28</v>
      </c>
      <c r="S62" s="202">
        <v>28</v>
      </c>
      <c r="T62" s="255">
        <v>0.01</v>
      </c>
      <c r="U62" s="202" t="s">
        <v>628</v>
      </c>
      <c r="V62" s="202" t="s">
        <v>756</v>
      </c>
      <c r="W62" s="202">
        <v>10</v>
      </c>
      <c r="X62" s="202">
        <v>6.5000000000000002E-2</v>
      </c>
      <c r="Z62" s="94"/>
      <c r="AA62" s="143">
        <v>16</v>
      </c>
      <c r="AB62" s="168">
        <v>0.3</v>
      </c>
      <c r="AC62" s="143" t="s">
        <v>427</v>
      </c>
      <c r="AG62" s="94"/>
    </row>
    <row r="63" spans="6:34" x14ac:dyDescent="0.25">
      <c r="F63" s="94"/>
      <c r="H63" s="135" t="s">
        <v>630</v>
      </c>
      <c r="I63" s="136">
        <v>11</v>
      </c>
      <c r="J63" s="224">
        <v>0.1</v>
      </c>
      <c r="K63" s="202"/>
      <c r="L63" s="135" t="s">
        <v>630</v>
      </c>
      <c r="M63" s="17">
        <v>10</v>
      </c>
      <c r="N63" s="220">
        <v>0.05</v>
      </c>
      <c r="O63" s="202"/>
      <c r="P63" s="202"/>
      <c r="Q63" s="94"/>
      <c r="R63" s="202" t="str">
        <f t="shared" si="0"/>
        <v>NCT_10</v>
      </c>
      <c r="S63" s="217">
        <v>10</v>
      </c>
      <c r="T63" s="255">
        <v>0.08</v>
      </c>
      <c r="U63" s="202" t="s">
        <v>628</v>
      </c>
      <c r="V63" s="202" t="s">
        <v>718</v>
      </c>
      <c r="W63" s="202">
        <v>11</v>
      </c>
      <c r="X63" s="255">
        <v>0.05</v>
      </c>
      <c r="Z63" s="94"/>
      <c r="AA63" s="143">
        <v>16</v>
      </c>
      <c r="AB63" s="168">
        <v>0.15000000000000002</v>
      </c>
      <c r="AC63" s="143" t="s">
        <v>429</v>
      </c>
      <c r="AG63" s="94"/>
    </row>
    <row r="64" spans="6:34" x14ac:dyDescent="0.25">
      <c r="F64" s="94"/>
      <c r="H64" s="135" t="s">
        <v>630</v>
      </c>
      <c r="I64" s="136">
        <v>11</v>
      </c>
      <c r="J64" s="224">
        <v>0.1</v>
      </c>
      <c r="K64" s="202"/>
      <c r="L64" s="15" t="s">
        <v>632</v>
      </c>
      <c r="M64" s="17">
        <v>10</v>
      </c>
      <c r="N64" s="220">
        <v>0.05</v>
      </c>
      <c r="O64" s="202"/>
      <c r="P64" s="202"/>
      <c r="Q64" s="94"/>
      <c r="R64" s="202" t="str">
        <f t="shared" si="0"/>
        <v>NCT_10</v>
      </c>
      <c r="S64" s="217">
        <v>10</v>
      </c>
      <c r="T64" s="255">
        <v>0.01</v>
      </c>
      <c r="U64" s="202" t="s">
        <v>628</v>
      </c>
      <c r="V64" s="202" t="s">
        <v>726</v>
      </c>
      <c r="W64" s="202">
        <v>11</v>
      </c>
      <c r="X64" s="255">
        <v>0.05</v>
      </c>
      <c r="Z64" s="94"/>
      <c r="AA64" s="143">
        <v>16</v>
      </c>
      <c r="AB64" s="168">
        <v>0.1</v>
      </c>
      <c r="AC64" s="143" t="s">
        <v>464</v>
      </c>
      <c r="AG64" s="94"/>
    </row>
    <row r="65" spans="6:33" x14ac:dyDescent="0.25">
      <c r="F65" s="94"/>
      <c r="H65" s="135" t="s">
        <v>630</v>
      </c>
      <c r="I65" s="136">
        <v>18</v>
      </c>
      <c r="J65" s="224">
        <v>0.05</v>
      </c>
      <c r="K65" s="202"/>
      <c r="L65" s="202" t="s">
        <v>772</v>
      </c>
      <c r="M65" s="298">
        <v>10</v>
      </c>
      <c r="N65" s="202">
        <v>0.04</v>
      </c>
      <c r="O65" s="202"/>
      <c r="P65" s="202"/>
      <c r="Q65" s="94"/>
      <c r="R65" s="202" t="str">
        <f t="shared" si="0"/>
        <v>NET_10</v>
      </c>
      <c r="S65" s="217">
        <v>10</v>
      </c>
      <c r="T65" s="255">
        <v>0.25</v>
      </c>
      <c r="U65" s="202" t="s">
        <v>629</v>
      </c>
      <c r="V65" s="202" t="s">
        <v>729</v>
      </c>
      <c r="W65" s="202">
        <v>11</v>
      </c>
      <c r="X65" s="255">
        <v>0.05</v>
      </c>
      <c r="Z65" s="94"/>
      <c r="AA65" s="143">
        <v>16</v>
      </c>
      <c r="AB65" s="168">
        <v>0.35</v>
      </c>
      <c r="AC65" s="143" t="s">
        <v>453</v>
      </c>
      <c r="AG65" s="94"/>
    </row>
    <row r="66" spans="6:33" x14ac:dyDescent="0.25">
      <c r="F66" s="94"/>
      <c r="H66" s="135" t="s">
        <v>630</v>
      </c>
      <c r="I66" s="136">
        <v>18</v>
      </c>
      <c r="J66" s="224">
        <v>0.2</v>
      </c>
      <c r="K66" s="202"/>
      <c r="L66" s="202" t="s">
        <v>772</v>
      </c>
      <c r="M66" s="298">
        <v>10</v>
      </c>
      <c r="N66" s="202">
        <v>0.04</v>
      </c>
      <c r="O66" s="202"/>
      <c r="P66" s="202"/>
      <c r="Q66" s="94"/>
      <c r="R66" s="202" t="str">
        <f t="shared" si="0"/>
        <v>NET_13</v>
      </c>
      <c r="S66" s="217">
        <v>13</v>
      </c>
      <c r="T66" s="255">
        <v>0.15</v>
      </c>
      <c r="U66" s="202" t="s">
        <v>629</v>
      </c>
      <c r="V66" s="202" t="s">
        <v>739</v>
      </c>
      <c r="W66" s="202">
        <v>11</v>
      </c>
      <c r="X66" s="255">
        <v>0.04</v>
      </c>
      <c r="Z66" s="94"/>
      <c r="AA66" s="143">
        <v>18</v>
      </c>
      <c r="AB66" s="168">
        <v>0.18</v>
      </c>
      <c r="AC66" s="143" t="s">
        <v>419</v>
      </c>
      <c r="AG66" s="94"/>
    </row>
    <row r="67" spans="6:33" x14ac:dyDescent="0.25">
      <c r="F67" s="94"/>
      <c r="H67" s="135" t="s">
        <v>630</v>
      </c>
      <c r="I67" s="136">
        <v>18</v>
      </c>
      <c r="J67" s="224">
        <v>0.05</v>
      </c>
      <c r="K67" s="202"/>
      <c r="L67" s="202" t="s">
        <v>772</v>
      </c>
      <c r="M67" s="298">
        <v>10</v>
      </c>
      <c r="N67" s="202">
        <v>0.04</v>
      </c>
      <c r="O67" s="202"/>
      <c r="P67" s="202"/>
      <c r="Q67" s="94"/>
      <c r="R67" s="202" t="str">
        <f t="shared" si="0"/>
        <v>NET_18</v>
      </c>
      <c r="S67" s="202">
        <v>18</v>
      </c>
      <c r="T67" s="255">
        <v>0.6</v>
      </c>
      <c r="U67" s="202" t="s">
        <v>629</v>
      </c>
      <c r="V67" s="202" t="s">
        <v>739</v>
      </c>
      <c r="W67" s="202">
        <v>11</v>
      </c>
      <c r="X67" s="255">
        <v>0.08</v>
      </c>
      <c r="Z67" s="94"/>
      <c r="AA67" s="143">
        <v>18</v>
      </c>
      <c r="AB67" s="168">
        <v>0.4</v>
      </c>
      <c r="AC67" s="143" t="s">
        <v>428</v>
      </c>
      <c r="AG67" s="94"/>
    </row>
    <row r="68" spans="6:33" x14ac:dyDescent="0.25">
      <c r="F68" s="94"/>
      <c r="H68" s="135" t="s">
        <v>630</v>
      </c>
      <c r="I68" s="17">
        <v>22</v>
      </c>
      <c r="J68" s="220">
        <v>0.1</v>
      </c>
      <c r="K68" s="202"/>
      <c r="L68" s="202" t="s">
        <v>772</v>
      </c>
      <c r="M68" s="298">
        <v>10</v>
      </c>
      <c r="N68" s="202">
        <v>0.04</v>
      </c>
      <c r="O68" s="202"/>
      <c r="P68" s="202"/>
      <c r="Q68" s="94"/>
      <c r="R68" s="202" t="str">
        <f t="shared" si="0"/>
        <v>NWT_6</v>
      </c>
      <c r="S68" s="202">
        <v>6</v>
      </c>
      <c r="T68" s="255">
        <v>0.05</v>
      </c>
      <c r="U68" s="202" t="s">
        <v>630</v>
      </c>
      <c r="V68" s="202" t="s">
        <v>739</v>
      </c>
      <c r="W68" s="202">
        <v>11</v>
      </c>
      <c r="X68" s="255">
        <v>0.09</v>
      </c>
      <c r="Z68" s="94"/>
      <c r="AA68" s="143">
        <v>18</v>
      </c>
      <c r="AB68" s="168">
        <v>0.17</v>
      </c>
      <c r="AC68" s="143" t="s">
        <v>462</v>
      </c>
      <c r="AG68" s="94"/>
    </row>
    <row r="69" spans="6:33" x14ac:dyDescent="0.25">
      <c r="F69" s="94"/>
      <c r="H69" s="135" t="s">
        <v>630</v>
      </c>
      <c r="I69" s="17">
        <v>22</v>
      </c>
      <c r="J69" s="220">
        <v>0.05</v>
      </c>
      <c r="K69" s="202"/>
      <c r="L69" s="202" t="s">
        <v>772</v>
      </c>
      <c r="M69" s="298">
        <v>10</v>
      </c>
      <c r="N69" s="202">
        <v>0.04</v>
      </c>
      <c r="O69" s="202"/>
      <c r="P69" s="202"/>
      <c r="Q69" s="94"/>
      <c r="R69" s="202" t="str">
        <f t="shared" si="0"/>
        <v>NWT_6</v>
      </c>
      <c r="S69" s="202">
        <v>6</v>
      </c>
      <c r="T69" s="255">
        <v>0.05</v>
      </c>
      <c r="U69" s="202" t="s">
        <v>630</v>
      </c>
      <c r="V69" s="202" t="s">
        <v>753</v>
      </c>
      <c r="W69" s="202">
        <v>11</v>
      </c>
      <c r="X69" s="255">
        <v>8.5000000000000006E-2</v>
      </c>
      <c r="Z69" s="94"/>
      <c r="AA69" s="143">
        <v>18</v>
      </c>
      <c r="AB69" s="168">
        <v>0.25</v>
      </c>
      <c r="AC69" s="143" t="s">
        <v>442</v>
      </c>
      <c r="AG69" s="94"/>
    </row>
    <row r="70" spans="6:33" x14ac:dyDescent="0.25">
      <c r="F70" s="94"/>
      <c r="H70" s="135" t="s">
        <v>630</v>
      </c>
      <c r="I70" s="17">
        <v>22</v>
      </c>
      <c r="J70" s="220">
        <v>0.1</v>
      </c>
      <c r="K70" s="202"/>
      <c r="L70" s="15" t="s">
        <v>637</v>
      </c>
      <c r="M70" s="298">
        <v>10</v>
      </c>
      <c r="N70" s="297">
        <v>0.03</v>
      </c>
      <c r="O70" s="202"/>
      <c r="P70" s="202"/>
      <c r="Q70" s="94"/>
      <c r="R70" s="202" t="str">
        <f t="shared" si="0"/>
        <v>NWT_11</v>
      </c>
      <c r="S70" s="202">
        <v>11</v>
      </c>
      <c r="T70" s="255">
        <v>0.05</v>
      </c>
      <c r="U70" s="202" t="s">
        <v>630</v>
      </c>
      <c r="V70" s="202" t="s">
        <v>753</v>
      </c>
      <c r="W70" s="202">
        <v>11</v>
      </c>
      <c r="X70" s="255">
        <v>8.5000000000000006E-2</v>
      </c>
      <c r="Z70" s="94"/>
      <c r="AA70" s="143">
        <v>18</v>
      </c>
      <c r="AB70" s="168">
        <v>0.13</v>
      </c>
      <c r="AC70" s="143" t="s">
        <v>448</v>
      </c>
      <c r="AG70" s="94"/>
    </row>
    <row r="71" spans="6:33" x14ac:dyDescent="0.25">
      <c r="F71" s="94"/>
      <c r="H71" s="135" t="s">
        <v>630</v>
      </c>
      <c r="I71" s="17">
        <v>10</v>
      </c>
      <c r="J71" s="220">
        <v>0.05</v>
      </c>
      <c r="K71" s="202"/>
      <c r="L71" s="15" t="s">
        <v>632</v>
      </c>
      <c r="M71" s="17">
        <v>11</v>
      </c>
      <c r="N71" s="220">
        <v>0.14000000000000001</v>
      </c>
      <c r="O71" s="202"/>
      <c r="P71" s="202"/>
      <c r="Q71" s="94"/>
      <c r="R71" s="202" t="str">
        <f t="shared" si="0"/>
        <v>NWT_13</v>
      </c>
      <c r="S71" s="202">
        <v>13</v>
      </c>
      <c r="T71" s="255">
        <v>0.25</v>
      </c>
      <c r="U71" s="202" t="s">
        <v>630</v>
      </c>
      <c r="V71" s="202" t="s">
        <v>753</v>
      </c>
      <c r="W71" s="202">
        <v>11</v>
      </c>
      <c r="X71" s="255">
        <v>8.5000000000000006E-2</v>
      </c>
      <c r="Z71" s="94"/>
      <c r="AA71" s="143">
        <v>18</v>
      </c>
      <c r="AB71" s="168">
        <v>0.35</v>
      </c>
      <c r="AC71" s="143" t="s">
        <v>451</v>
      </c>
      <c r="AG71" s="94"/>
    </row>
    <row r="72" spans="6:33" x14ac:dyDescent="0.25">
      <c r="F72" s="94"/>
      <c r="H72" s="15" t="s">
        <v>631</v>
      </c>
      <c r="I72" s="17">
        <v>6</v>
      </c>
      <c r="J72" s="220">
        <v>0.5</v>
      </c>
      <c r="K72" s="202"/>
      <c r="L72" s="135" t="s">
        <v>630</v>
      </c>
      <c r="M72" s="136">
        <v>11</v>
      </c>
      <c r="N72" s="224">
        <v>0.1</v>
      </c>
      <c r="O72" s="202"/>
      <c r="P72" s="202"/>
      <c r="Q72" s="94"/>
      <c r="R72" s="202" t="str">
        <f t="shared" si="0"/>
        <v>NWT_21</v>
      </c>
      <c r="S72" s="202">
        <v>21</v>
      </c>
      <c r="T72" s="255">
        <v>0.3</v>
      </c>
      <c r="U72" s="202" t="s">
        <v>630</v>
      </c>
      <c r="V72" s="202" t="s">
        <v>753</v>
      </c>
      <c r="W72" s="202">
        <v>11</v>
      </c>
      <c r="X72" s="255">
        <v>8.5000000000000006E-2</v>
      </c>
      <c r="Z72" s="94"/>
      <c r="AA72" s="143">
        <v>18</v>
      </c>
      <c r="AB72" s="168">
        <v>0.33</v>
      </c>
      <c r="AC72" s="143" t="s">
        <v>457</v>
      </c>
      <c r="AG72" s="94"/>
    </row>
    <row r="73" spans="6:33" x14ac:dyDescent="0.25">
      <c r="F73" s="94"/>
      <c r="H73" s="15" t="s">
        <v>631</v>
      </c>
      <c r="I73" s="17">
        <v>6</v>
      </c>
      <c r="J73" s="220">
        <v>0.05</v>
      </c>
      <c r="K73" s="202"/>
      <c r="L73" s="135" t="s">
        <v>630</v>
      </c>
      <c r="M73" s="136">
        <v>11</v>
      </c>
      <c r="N73" s="224">
        <v>0.1</v>
      </c>
      <c r="O73" s="202"/>
      <c r="P73" s="202"/>
      <c r="Q73" s="94"/>
      <c r="R73" s="202" t="str">
        <f t="shared" si="0"/>
        <v>NWT_22</v>
      </c>
      <c r="S73" s="202">
        <v>22</v>
      </c>
      <c r="T73" s="255">
        <v>0.05</v>
      </c>
      <c r="U73" s="202" t="s">
        <v>630</v>
      </c>
      <c r="V73" s="202" t="s">
        <v>416</v>
      </c>
      <c r="W73" s="202">
        <v>12</v>
      </c>
      <c r="X73" s="255">
        <v>0.09</v>
      </c>
      <c r="Z73" s="94"/>
      <c r="AA73" s="143">
        <v>20</v>
      </c>
      <c r="AB73" s="168">
        <v>0.27500000000000002</v>
      </c>
      <c r="AC73" s="143" t="s">
        <v>432</v>
      </c>
      <c r="AG73" s="94"/>
    </row>
    <row r="74" spans="6:33" x14ac:dyDescent="0.25">
      <c r="F74" s="94"/>
      <c r="H74" s="15" t="s">
        <v>631</v>
      </c>
      <c r="I74" s="17">
        <v>18</v>
      </c>
      <c r="J74" s="220">
        <v>0.2</v>
      </c>
      <c r="K74" s="202"/>
      <c r="L74" s="135" t="s">
        <v>630</v>
      </c>
      <c r="M74" s="136">
        <v>11</v>
      </c>
      <c r="N74" s="224">
        <v>0.1</v>
      </c>
      <c r="O74" s="202"/>
      <c r="P74" s="202"/>
      <c r="Q74" s="94"/>
      <c r="R74" s="202" t="str">
        <f t="shared" si="0"/>
        <v>NWT_22</v>
      </c>
      <c r="S74" s="202">
        <v>22</v>
      </c>
      <c r="T74" s="255">
        <v>0.05</v>
      </c>
      <c r="U74" s="202" t="s">
        <v>630</v>
      </c>
      <c r="V74" s="202" t="s">
        <v>734</v>
      </c>
      <c r="W74" s="202">
        <v>12</v>
      </c>
      <c r="X74" s="255">
        <v>0.1</v>
      </c>
      <c r="Z74" s="94"/>
      <c r="AA74" s="143">
        <v>20</v>
      </c>
      <c r="AB74" s="168">
        <v>0.14000000000000001</v>
      </c>
      <c r="AC74" s="143" t="s">
        <v>438</v>
      </c>
      <c r="AG74" s="94"/>
    </row>
    <row r="75" spans="6:33" x14ac:dyDescent="0.25">
      <c r="F75" s="94"/>
      <c r="H75" s="15" t="s">
        <v>631</v>
      </c>
      <c r="I75" s="17">
        <v>18</v>
      </c>
      <c r="J75" s="220">
        <v>0.1</v>
      </c>
      <c r="K75" s="202"/>
      <c r="L75" s="15" t="s">
        <v>637</v>
      </c>
      <c r="M75" s="298">
        <v>11</v>
      </c>
      <c r="N75" s="297">
        <v>0.08</v>
      </c>
      <c r="O75" s="202"/>
      <c r="P75" s="202"/>
      <c r="Q75" s="94"/>
      <c r="R75" s="202" t="str">
        <f t="shared" si="0"/>
        <v>NWT_22</v>
      </c>
      <c r="S75" s="202">
        <v>22</v>
      </c>
      <c r="T75" s="255">
        <v>0.05</v>
      </c>
      <c r="U75" s="202" t="s">
        <v>630</v>
      </c>
      <c r="V75" s="202" t="s">
        <v>744</v>
      </c>
      <c r="W75" s="202">
        <v>12</v>
      </c>
      <c r="X75" s="255">
        <v>0.03</v>
      </c>
      <c r="Z75" s="94"/>
      <c r="AA75" s="143">
        <v>21</v>
      </c>
      <c r="AB75" s="168">
        <v>0.35</v>
      </c>
      <c r="AC75" s="143" t="s">
        <v>425</v>
      </c>
      <c r="AG75" s="94"/>
    </row>
    <row r="76" spans="6:33" x14ac:dyDescent="0.25">
      <c r="F76" s="94"/>
      <c r="H76" s="15" t="s">
        <v>631</v>
      </c>
      <c r="I76" s="17">
        <v>18</v>
      </c>
      <c r="J76" s="220">
        <v>0.1</v>
      </c>
      <c r="K76" s="202"/>
      <c r="L76" s="15" t="s">
        <v>637</v>
      </c>
      <c r="M76" s="298">
        <v>11</v>
      </c>
      <c r="N76" s="297">
        <v>7.0000000000000007E-2</v>
      </c>
      <c r="O76" s="202"/>
      <c r="P76" s="202"/>
      <c r="Q76" s="94"/>
      <c r="R76" s="202" t="str">
        <f t="shared" si="0"/>
        <v>NWT_18</v>
      </c>
      <c r="S76" s="202">
        <v>18</v>
      </c>
      <c r="T76" s="255">
        <v>0.05</v>
      </c>
      <c r="U76" s="202" t="s">
        <v>630</v>
      </c>
      <c r="V76" s="202" t="s">
        <v>744</v>
      </c>
      <c r="W76" s="202">
        <v>12</v>
      </c>
      <c r="X76" s="255">
        <v>7.0000000000000007E-2</v>
      </c>
      <c r="Z76" s="94"/>
      <c r="AA76" s="143">
        <v>21</v>
      </c>
      <c r="AB76" s="168">
        <v>0.06</v>
      </c>
      <c r="AC76" s="143" t="s">
        <v>463</v>
      </c>
      <c r="AG76" s="94"/>
    </row>
    <row r="77" spans="6:33" x14ac:dyDescent="0.25">
      <c r="F77" s="94"/>
      <c r="H77" s="15" t="s">
        <v>631</v>
      </c>
      <c r="I77" s="17">
        <v>11</v>
      </c>
      <c r="J77" s="220">
        <v>0.05</v>
      </c>
      <c r="K77" s="202"/>
      <c r="L77" s="15" t="s">
        <v>631</v>
      </c>
      <c r="M77" s="17">
        <v>11</v>
      </c>
      <c r="N77" s="220">
        <v>0.05</v>
      </c>
      <c r="O77" s="202"/>
      <c r="P77" s="202"/>
      <c r="Q77" s="94"/>
      <c r="R77" s="202" t="str">
        <f t="shared" si="0"/>
        <v>NWT_10</v>
      </c>
      <c r="S77" s="202">
        <v>10</v>
      </c>
      <c r="T77" s="255">
        <v>0.1</v>
      </c>
      <c r="U77" s="202" t="s">
        <v>630</v>
      </c>
      <c r="V77" s="202" t="s">
        <v>420</v>
      </c>
      <c r="W77" s="202">
        <v>13</v>
      </c>
      <c r="X77" s="255">
        <v>0.01</v>
      </c>
      <c r="Z77" s="94"/>
      <c r="AA77" s="143">
        <v>21</v>
      </c>
      <c r="AB77" s="168">
        <v>0.05</v>
      </c>
      <c r="AC77" s="143" t="s">
        <v>436</v>
      </c>
      <c r="AG77" s="94"/>
    </row>
    <row r="78" spans="6:33" x14ac:dyDescent="0.25">
      <c r="F78" s="94"/>
      <c r="H78" s="15" t="s">
        <v>632</v>
      </c>
      <c r="I78" s="17">
        <v>11</v>
      </c>
      <c r="J78" s="220">
        <v>0.03</v>
      </c>
      <c r="K78" s="202"/>
      <c r="L78" s="15" t="s">
        <v>633</v>
      </c>
      <c r="M78" s="17">
        <v>11</v>
      </c>
      <c r="N78" s="220">
        <v>0.05</v>
      </c>
      <c r="O78" s="202"/>
      <c r="P78" s="202"/>
      <c r="Q78" s="94"/>
      <c r="R78" s="202" t="str">
        <f t="shared" si="0"/>
        <v>PAL_6</v>
      </c>
      <c r="S78" s="202">
        <v>6</v>
      </c>
      <c r="T78" s="255">
        <v>0.5</v>
      </c>
      <c r="U78" s="202" t="s">
        <v>631</v>
      </c>
      <c r="V78" s="202" t="s">
        <v>715</v>
      </c>
      <c r="W78" s="217">
        <v>13</v>
      </c>
      <c r="X78" s="255">
        <v>0.15</v>
      </c>
      <c r="Z78" s="94"/>
      <c r="AA78" s="143">
        <v>22</v>
      </c>
      <c r="AB78" s="168">
        <v>0.02</v>
      </c>
      <c r="AC78" s="143" t="s">
        <v>421</v>
      </c>
      <c r="AG78" s="94"/>
    </row>
    <row r="79" spans="6:33" x14ac:dyDescent="0.25">
      <c r="F79" s="94"/>
      <c r="H79" s="15" t="s">
        <v>632</v>
      </c>
      <c r="I79" s="17">
        <v>11</v>
      </c>
      <c r="J79" s="220">
        <v>0.14000000000000001</v>
      </c>
      <c r="K79" s="202"/>
      <c r="L79" s="15" t="s">
        <v>637</v>
      </c>
      <c r="M79" s="298">
        <v>11</v>
      </c>
      <c r="N79" s="297">
        <v>0.04</v>
      </c>
      <c r="O79" s="202"/>
      <c r="P79" s="202"/>
      <c r="Q79" s="94"/>
      <c r="R79" s="202" t="str">
        <f t="shared" si="0"/>
        <v>PAL_18</v>
      </c>
      <c r="S79" s="202">
        <v>18</v>
      </c>
      <c r="T79" s="255">
        <v>0.25</v>
      </c>
      <c r="U79" s="202" t="s">
        <v>631</v>
      </c>
      <c r="V79" s="202" t="s">
        <v>719</v>
      </c>
      <c r="W79" s="202">
        <v>13</v>
      </c>
      <c r="X79" s="255">
        <v>0.25</v>
      </c>
      <c r="Z79" s="94"/>
      <c r="AA79" s="143">
        <v>22</v>
      </c>
      <c r="AB79" s="168">
        <v>0.1</v>
      </c>
      <c r="AC79" s="143" t="s">
        <v>424</v>
      </c>
      <c r="AG79" s="94"/>
    </row>
    <row r="80" spans="6:33" x14ac:dyDescent="0.25">
      <c r="F80" s="94"/>
      <c r="H80" s="15" t="s">
        <v>632</v>
      </c>
      <c r="I80" s="17">
        <v>11</v>
      </c>
      <c r="J80" s="220">
        <v>0.03</v>
      </c>
      <c r="K80" s="202"/>
      <c r="L80" s="15" t="s">
        <v>632</v>
      </c>
      <c r="M80" s="17">
        <v>11</v>
      </c>
      <c r="N80" s="220">
        <v>0.03</v>
      </c>
      <c r="O80" s="202"/>
      <c r="P80" s="202"/>
      <c r="Q80" s="94"/>
      <c r="R80" s="202" t="str">
        <f t="shared" si="0"/>
        <v>PAL_18</v>
      </c>
      <c r="S80" s="202">
        <v>18</v>
      </c>
      <c r="T80" s="255">
        <v>0.1</v>
      </c>
      <c r="U80" s="202" t="s">
        <v>631</v>
      </c>
      <c r="V80" s="202" t="s">
        <v>733</v>
      </c>
      <c r="W80" s="202">
        <v>13</v>
      </c>
      <c r="X80" s="255">
        <v>0.1</v>
      </c>
      <c r="Z80" s="94"/>
      <c r="AA80" s="143">
        <v>22</v>
      </c>
      <c r="AB80" s="168">
        <v>0.19500000000000003</v>
      </c>
      <c r="AC80" s="143" t="s">
        <v>431</v>
      </c>
      <c r="AG80" s="94"/>
    </row>
    <row r="81" spans="6:33" x14ac:dyDescent="0.25">
      <c r="F81" s="94"/>
      <c r="H81" s="15" t="s">
        <v>632</v>
      </c>
      <c r="I81" s="17">
        <v>13</v>
      </c>
      <c r="J81" s="220">
        <v>0.02</v>
      </c>
      <c r="K81" s="202"/>
      <c r="L81" s="15" t="s">
        <v>632</v>
      </c>
      <c r="M81" s="17">
        <v>11</v>
      </c>
      <c r="N81" s="220">
        <v>0.03</v>
      </c>
      <c r="O81" s="202"/>
      <c r="P81" s="202"/>
      <c r="Q81" s="94"/>
      <c r="R81" s="202" t="str">
        <f t="shared" si="0"/>
        <v>PAL_18</v>
      </c>
      <c r="S81" s="202">
        <v>18</v>
      </c>
      <c r="T81" s="255">
        <v>0.1</v>
      </c>
      <c r="U81" s="202" t="s">
        <v>631</v>
      </c>
      <c r="V81" s="202" t="s">
        <v>417</v>
      </c>
      <c r="W81" s="202">
        <v>16</v>
      </c>
      <c r="X81" s="255">
        <v>0.1</v>
      </c>
      <c r="Z81" s="94"/>
      <c r="AA81" s="143">
        <v>22</v>
      </c>
      <c r="AB81" s="168">
        <v>0.33</v>
      </c>
      <c r="AC81" s="143" t="s">
        <v>440</v>
      </c>
      <c r="AG81" s="94"/>
    </row>
    <row r="82" spans="6:33" x14ac:dyDescent="0.25">
      <c r="F82" s="94"/>
      <c r="H82" s="15" t="s">
        <v>632</v>
      </c>
      <c r="I82" s="17">
        <v>13</v>
      </c>
      <c r="J82" s="220">
        <v>0.06</v>
      </c>
      <c r="K82" s="202"/>
      <c r="L82" s="15" t="s">
        <v>635</v>
      </c>
      <c r="M82" s="17">
        <v>11</v>
      </c>
      <c r="N82" s="220">
        <v>0.01</v>
      </c>
      <c r="O82" s="202"/>
      <c r="P82" s="202"/>
      <c r="Q82" s="94"/>
      <c r="R82" s="202" t="str">
        <f t="shared" si="0"/>
        <v>PAL_11</v>
      </c>
      <c r="S82" s="202">
        <v>11</v>
      </c>
      <c r="T82" s="255">
        <v>0.05</v>
      </c>
      <c r="U82" s="202" t="s">
        <v>631</v>
      </c>
      <c r="V82" s="202" t="s">
        <v>742</v>
      </c>
      <c r="W82" s="202">
        <v>16</v>
      </c>
      <c r="X82" s="255">
        <v>0.03</v>
      </c>
      <c r="Z82" s="94"/>
      <c r="AA82" s="143">
        <v>22</v>
      </c>
      <c r="AB82" s="168">
        <v>0.12</v>
      </c>
      <c r="AC82" s="143" t="s">
        <v>447</v>
      </c>
      <c r="AG82" s="94"/>
    </row>
    <row r="83" spans="6:33" x14ac:dyDescent="0.25">
      <c r="F83" s="94"/>
      <c r="H83" s="15" t="s">
        <v>632</v>
      </c>
      <c r="I83" s="218">
        <v>13</v>
      </c>
      <c r="J83" s="220">
        <v>0.03</v>
      </c>
      <c r="K83" s="202"/>
      <c r="L83" s="15" t="s">
        <v>635</v>
      </c>
      <c r="M83" s="17">
        <v>11</v>
      </c>
      <c r="N83" s="220">
        <v>0.01</v>
      </c>
      <c r="O83" s="202"/>
      <c r="P83" s="202"/>
      <c r="Q83" s="94"/>
      <c r="R83" s="202" t="str">
        <f t="shared" si="0"/>
        <v>SCT_1</v>
      </c>
      <c r="S83" s="202">
        <v>1</v>
      </c>
      <c r="T83" s="255">
        <v>0.3</v>
      </c>
      <c r="U83" s="202" t="s">
        <v>633</v>
      </c>
      <c r="V83" s="202" t="s">
        <v>742</v>
      </c>
      <c r="W83" s="202">
        <v>16</v>
      </c>
      <c r="X83" s="255">
        <v>0.1</v>
      </c>
      <c r="Z83" s="94"/>
      <c r="AA83" s="143">
        <v>22</v>
      </c>
      <c r="AB83" s="168">
        <v>0.15000000000000002</v>
      </c>
      <c r="AC83" s="143" t="s">
        <v>454</v>
      </c>
      <c r="AG83" s="94"/>
    </row>
    <row r="84" spans="6:33" x14ac:dyDescent="0.25">
      <c r="F84" s="94"/>
      <c r="H84" s="15" t="s">
        <v>632</v>
      </c>
      <c r="I84" s="218">
        <v>16</v>
      </c>
      <c r="J84" s="220">
        <v>0.03</v>
      </c>
      <c r="K84" s="202"/>
      <c r="L84" s="15" t="s">
        <v>635</v>
      </c>
      <c r="M84" s="17">
        <v>11</v>
      </c>
      <c r="N84" s="220">
        <v>0.01</v>
      </c>
      <c r="O84" s="202"/>
      <c r="P84" s="202"/>
      <c r="Q84" s="94"/>
      <c r="R84" s="202" t="str">
        <f t="shared" si="0"/>
        <v>SCT_10</v>
      </c>
      <c r="S84" s="202">
        <v>10</v>
      </c>
      <c r="T84" s="255">
        <v>0.3</v>
      </c>
      <c r="U84" s="202" t="s">
        <v>633</v>
      </c>
      <c r="V84" s="202" t="s">
        <v>742</v>
      </c>
      <c r="W84" s="202">
        <v>16</v>
      </c>
      <c r="X84" s="255">
        <v>7.0000000000000007E-2</v>
      </c>
      <c r="Z84" s="94"/>
      <c r="AA84" s="143">
        <v>22</v>
      </c>
      <c r="AB84" s="168">
        <v>0.08</v>
      </c>
      <c r="AC84" s="143" t="s">
        <v>437</v>
      </c>
      <c r="AG84" s="94"/>
    </row>
    <row r="85" spans="6:33" x14ac:dyDescent="0.25">
      <c r="F85" s="94"/>
      <c r="H85" s="15" t="s">
        <v>632</v>
      </c>
      <c r="I85" s="218">
        <v>22</v>
      </c>
      <c r="J85" s="220">
        <v>0.08</v>
      </c>
      <c r="K85" s="202"/>
      <c r="L85" s="15" t="s">
        <v>220</v>
      </c>
      <c r="M85" s="17">
        <v>12</v>
      </c>
      <c r="N85" s="220">
        <v>0.09</v>
      </c>
      <c r="O85" s="202"/>
      <c r="P85" s="202"/>
      <c r="Q85" s="94"/>
      <c r="R85" s="202" t="str">
        <f t="shared" si="0"/>
        <v>SCT_10</v>
      </c>
      <c r="S85" s="202">
        <v>10</v>
      </c>
      <c r="T85" s="255">
        <v>0.1</v>
      </c>
      <c r="U85" s="202" t="s">
        <v>633</v>
      </c>
      <c r="V85" s="202" t="s">
        <v>742</v>
      </c>
      <c r="W85" s="202">
        <v>16</v>
      </c>
      <c r="X85" s="255">
        <v>0.09</v>
      </c>
      <c r="Z85" s="94"/>
      <c r="AA85" s="143">
        <v>25</v>
      </c>
      <c r="AB85" s="168">
        <v>0.14000000000000001</v>
      </c>
      <c r="AC85" s="143" t="s">
        <v>439</v>
      </c>
      <c r="AG85" s="94"/>
    </row>
    <row r="86" spans="6:33" x14ac:dyDescent="0.25">
      <c r="F86" s="94"/>
      <c r="H86" s="15" t="s">
        <v>632</v>
      </c>
      <c r="I86" s="218">
        <v>22</v>
      </c>
      <c r="J86" s="221">
        <v>7.0000000000000007E-2</v>
      </c>
      <c r="K86" s="202"/>
      <c r="L86" s="15" t="s">
        <v>637</v>
      </c>
      <c r="M86" s="298">
        <v>12</v>
      </c>
      <c r="N86" s="297">
        <v>7.0000000000000007E-2</v>
      </c>
      <c r="O86" s="202"/>
      <c r="P86" s="202"/>
      <c r="Q86" s="94"/>
      <c r="R86" s="202" t="str">
        <f t="shared" si="0"/>
        <v>SCT_11</v>
      </c>
      <c r="S86" s="202">
        <v>11</v>
      </c>
      <c r="T86" s="255">
        <v>0.05</v>
      </c>
      <c r="U86" s="202" t="s">
        <v>633</v>
      </c>
      <c r="V86" s="202" t="s">
        <v>419</v>
      </c>
      <c r="W86" s="202">
        <v>18</v>
      </c>
      <c r="X86" s="255">
        <v>0.1</v>
      </c>
      <c r="Z86" s="94"/>
      <c r="AA86" s="143">
        <v>26</v>
      </c>
      <c r="AB86" s="168">
        <v>0.04</v>
      </c>
      <c r="AC86" s="143" t="s">
        <v>418</v>
      </c>
      <c r="AG86" s="94"/>
    </row>
    <row r="87" spans="6:33" x14ac:dyDescent="0.25">
      <c r="F87" s="94"/>
      <c r="H87" s="15" t="s">
        <v>632</v>
      </c>
      <c r="I87" s="218">
        <v>22</v>
      </c>
      <c r="J87" s="220">
        <v>0.03</v>
      </c>
      <c r="K87" s="202"/>
      <c r="L87" s="15" t="s">
        <v>637</v>
      </c>
      <c r="M87" s="298">
        <v>12</v>
      </c>
      <c r="N87" s="297">
        <v>0.03</v>
      </c>
      <c r="O87" s="202"/>
      <c r="P87" s="202"/>
      <c r="Q87" s="94"/>
      <c r="R87" s="202" t="str">
        <f t="shared" si="0"/>
        <v>SCT_18</v>
      </c>
      <c r="S87" s="202">
        <v>18</v>
      </c>
      <c r="T87" s="255">
        <v>0.02</v>
      </c>
      <c r="U87" s="202" t="s">
        <v>633</v>
      </c>
      <c r="V87" s="202" t="s">
        <v>419</v>
      </c>
      <c r="W87" s="202">
        <v>18</v>
      </c>
      <c r="X87" s="255">
        <v>0.04</v>
      </c>
      <c r="Z87" s="94"/>
      <c r="AA87" s="143">
        <v>26</v>
      </c>
      <c r="AB87" s="168">
        <v>0.05</v>
      </c>
      <c r="AC87" s="143" t="s">
        <v>458</v>
      </c>
      <c r="AG87" s="94"/>
    </row>
    <row r="88" spans="6:33" x14ac:dyDescent="0.25">
      <c r="F88" s="94"/>
      <c r="H88" s="15" t="s">
        <v>632</v>
      </c>
      <c r="I88" s="218">
        <v>22</v>
      </c>
      <c r="J88" s="220">
        <v>7.0000000000000007E-2</v>
      </c>
      <c r="K88" s="202"/>
      <c r="L88" s="15" t="s">
        <v>635</v>
      </c>
      <c r="M88" s="17">
        <v>12</v>
      </c>
      <c r="N88" s="220">
        <v>0.01</v>
      </c>
      <c r="O88" s="202"/>
      <c r="P88" s="202"/>
      <c r="Q88" s="94"/>
      <c r="R88" s="202" t="str">
        <f t="shared" si="0"/>
        <v>SCT_18</v>
      </c>
      <c r="S88" s="202">
        <v>18</v>
      </c>
      <c r="T88" s="255">
        <v>0.03</v>
      </c>
      <c r="U88" s="202" t="s">
        <v>633</v>
      </c>
      <c r="V88" s="202" t="s">
        <v>419</v>
      </c>
      <c r="W88" s="202">
        <v>18</v>
      </c>
      <c r="X88" s="255">
        <v>0.06</v>
      </c>
      <c r="Z88" s="94"/>
      <c r="AA88" s="143">
        <v>26</v>
      </c>
      <c r="AB88" s="168">
        <v>0.16</v>
      </c>
      <c r="AC88" s="143" t="s">
        <v>434</v>
      </c>
      <c r="AG88" s="94"/>
    </row>
    <row r="89" spans="6:33" x14ac:dyDescent="0.25">
      <c r="F89" s="94"/>
      <c r="H89" s="15" t="s">
        <v>632</v>
      </c>
      <c r="I89" s="17">
        <v>18</v>
      </c>
      <c r="J89" s="220">
        <v>0.02</v>
      </c>
      <c r="K89" s="202"/>
      <c r="L89" s="15" t="s">
        <v>635</v>
      </c>
      <c r="M89" s="17">
        <v>12</v>
      </c>
      <c r="N89" s="220">
        <v>0.01</v>
      </c>
      <c r="O89" s="202"/>
      <c r="P89" s="202"/>
      <c r="Q89" s="94"/>
      <c r="R89" s="202" t="str">
        <f t="shared" si="0"/>
        <v>SCT_18</v>
      </c>
      <c r="S89" s="202">
        <v>18</v>
      </c>
      <c r="T89" s="255">
        <v>0.09</v>
      </c>
      <c r="U89" s="202" t="s">
        <v>633</v>
      </c>
      <c r="V89" s="202" t="s">
        <v>709</v>
      </c>
      <c r="W89" s="202">
        <v>18</v>
      </c>
      <c r="X89" s="255">
        <v>0.02</v>
      </c>
      <c r="Z89" s="94"/>
      <c r="AA89" s="143">
        <v>27</v>
      </c>
      <c r="AB89" s="168">
        <v>0.1</v>
      </c>
      <c r="AC89" s="143" t="s">
        <v>461</v>
      </c>
      <c r="AG89" s="94"/>
    </row>
    <row r="90" spans="6:33" x14ac:dyDescent="0.25">
      <c r="F90" s="94"/>
      <c r="H90" s="15" t="s">
        <v>632</v>
      </c>
      <c r="I90" s="17">
        <v>18</v>
      </c>
      <c r="J90" s="220">
        <v>0.15</v>
      </c>
      <c r="K90" s="202"/>
      <c r="L90" s="15" t="s">
        <v>635</v>
      </c>
      <c r="M90" s="17">
        <v>12</v>
      </c>
      <c r="N90" s="220">
        <v>0.01</v>
      </c>
      <c r="O90" s="202"/>
      <c r="P90" s="202"/>
      <c r="Q90" s="94"/>
      <c r="R90" s="202" t="str">
        <f t="shared" si="0"/>
        <v>SCT_22</v>
      </c>
      <c r="S90" s="202">
        <v>22</v>
      </c>
      <c r="T90" s="255">
        <v>0.02</v>
      </c>
      <c r="U90" s="202" t="s">
        <v>633</v>
      </c>
      <c r="V90" s="202" t="s">
        <v>709</v>
      </c>
      <c r="W90" s="202">
        <v>18</v>
      </c>
      <c r="X90" s="255">
        <v>0.14000000000000001</v>
      </c>
      <c r="Z90" s="94"/>
      <c r="AA90" s="143">
        <v>28</v>
      </c>
      <c r="AB90" s="168">
        <v>0.02</v>
      </c>
      <c r="AC90" s="143" t="s">
        <v>459</v>
      </c>
      <c r="AG90" s="94"/>
    </row>
    <row r="91" spans="6:33" x14ac:dyDescent="0.25">
      <c r="F91" s="94"/>
      <c r="H91" s="15" t="s">
        <v>632</v>
      </c>
      <c r="I91" s="17">
        <v>18</v>
      </c>
      <c r="J91" s="220">
        <v>0.04</v>
      </c>
      <c r="K91" s="202"/>
      <c r="L91" s="15" t="s">
        <v>632</v>
      </c>
      <c r="M91" s="17">
        <v>13</v>
      </c>
      <c r="N91" s="220">
        <v>0.06</v>
      </c>
      <c r="O91" s="202"/>
      <c r="P91" s="202"/>
      <c r="Q91" s="94"/>
      <c r="R91" s="202" t="str">
        <f t="shared" si="0"/>
        <v>SCT_22</v>
      </c>
      <c r="S91" s="202">
        <v>22</v>
      </c>
      <c r="T91" s="255">
        <v>0.04</v>
      </c>
      <c r="U91" s="202" t="s">
        <v>633</v>
      </c>
      <c r="V91" s="202" t="s">
        <v>709</v>
      </c>
      <c r="W91" s="202">
        <v>18</v>
      </c>
      <c r="X91" s="255">
        <v>0.14000000000000001</v>
      </c>
      <c r="Z91" s="94"/>
      <c r="AA91" s="94"/>
      <c r="AB91" s="111"/>
    </row>
    <row r="92" spans="6:33" x14ac:dyDescent="0.25">
      <c r="F92" s="94"/>
      <c r="H92" s="15" t="s">
        <v>632</v>
      </c>
      <c r="I92" s="17">
        <v>21</v>
      </c>
      <c r="J92" s="220">
        <v>0.03</v>
      </c>
      <c r="K92" s="202"/>
      <c r="L92" s="15" t="s">
        <v>632</v>
      </c>
      <c r="M92" s="218">
        <v>13</v>
      </c>
      <c r="N92" s="220">
        <v>0.03</v>
      </c>
      <c r="O92" s="202"/>
      <c r="P92" s="202"/>
      <c r="Q92" s="94"/>
      <c r="R92" s="202" t="str">
        <f t="shared" si="0"/>
        <v>SCT_6</v>
      </c>
      <c r="S92" s="202">
        <v>6</v>
      </c>
      <c r="T92" s="255">
        <v>0.05</v>
      </c>
      <c r="U92" s="202" t="s">
        <v>633</v>
      </c>
      <c r="V92" s="202" t="s">
        <v>716</v>
      </c>
      <c r="W92" s="202">
        <v>18</v>
      </c>
      <c r="X92" s="255">
        <v>0.6</v>
      </c>
      <c r="Z92" s="94"/>
      <c r="AA92" s="94"/>
      <c r="AB92" s="111"/>
    </row>
    <row r="93" spans="6:33" x14ac:dyDescent="0.25">
      <c r="F93" s="94"/>
      <c r="H93" s="15" t="s">
        <v>632</v>
      </c>
      <c r="I93" s="17">
        <v>10</v>
      </c>
      <c r="J93" s="220">
        <v>0.08</v>
      </c>
      <c r="K93" s="202"/>
      <c r="L93" s="15" t="s">
        <v>632</v>
      </c>
      <c r="M93" s="17">
        <v>13</v>
      </c>
      <c r="N93" s="220">
        <v>0.02</v>
      </c>
      <c r="O93" s="202"/>
      <c r="P93" s="202"/>
      <c r="Q93" s="94"/>
      <c r="R93" s="202" t="str">
        <f t="shared" si="0"/>
        <v>SRT_13</v>
      </c>
      <c r="S93" s="202">
        <v>13</v>
      </c>
      <c r="T93" s="255">
        <v>0.1</v>
      </c>
      <c r="U93" s="202" t="s">
        <v>635</v>
      </c>
      <c r="V93" s="202" t="s">
        <v>722</v>
      </c>
      <c r="W93" s="202">
        <v>18</v>
      </c>
      <c r="X93" s="255">
        <v>0.05</v>
      </c>
      <c r="Z93" s="94"/>
      <c r="AA93" s="94"/>
      <c r="AB93" s="111"/>
    </row>
    <row r="94" spans="6:33" x14ac:dyDescent="0.25">
      <c r="F94" s="94"/>
      <c r="H94" s="15" t="s">
        <v>632</v>
      </c>
      <c r="I94" s="17">
        <v>10</v>
      </c>
      <c r="J94" s="220">
        <v>0.05</v>
      </c>
      <c r="K94" s="202"/>
      <c r="L94" s="15" t="s">
        <v>635</v>
      </c>
      <c r="M94" s="17">
        <v>13</v>
      </c>
      <c r="N94" s="220">
        <v>0.01</v>
      </c>
      <c r="O94" s="202"/>
      <c r="P94" s="202"/>
      <c r="Q94" s="94"/>
      <c r="R94" s="202" t="str">
        <f t="shared" si="0"/>
        <v>SRT_12</v>
      </c>
      <c r="S94" s="202">
        <v>12</v>
      </c>
      <c r="T94" s="255">
        <v>0.1</v>
      </c>
      <c r="U94" s="202" t="s">
        <v>635</v>
      </c>
      <c r="V94" s="202" t="s">
        <v>725</v>
      </c>
      <c r="W94" s="202">
        <v>18</v>
      </c>
      <c r="X94" s="255">
        <v>0.25</v>
      </c>
      <c r="Z94" s="94"/>
      <c r="AA94" s="94"/>
      <c r="AB94" s="111"/>
    </row>
    <row r="95" spans="6:33" x14ac:dyDescent="0.25">
      <c r="F95" s="94"/>
      <c r="H95" s="15" t="s">
        <v>632</v>
      </c>
      <c r="I95" s="17">
        <v>1</v>
      </c>
      <c r="J95" s="220">
        <v>0.01</v>
      </c>
      <c r="K95" s="202"/>
      <c r="L95" s="15" t="s">
        <v>635</v>
      </c>
      <c r="M95" s="17">
        <v>13</v>
      </c>
      <c r="N95" s="220">
        <v>0.01</v>
      </c>
      <c r="O95" s="202"/>
      <c r="P95" s="202"/>
      <c r="Q95" s="94"/>
      <c r="R95" s="202" t="str">
        <f t="shared" si="0"/>
        <v>SRT_1</v>
      </c>
      <c r="S95" s="202">
        <v>1</v>
      </c>
      <c r="T95" s="255">
        <v>0.1</v>
      </c>
      <c r="U95" s="202" t="s">
        <v>635</v>
      </c>
      <c r="V95" s="202" t="s">
        <v>725</v>
      </c>
      <c r="W95" s="202">
        <v>18</v>
      </c>
      <c r="X95" s="255">
        <v>0.1</v>
      </c>
      <c r="Z95" s="94"/>
      <c r="AA95" s="94"/>
      <c r="AB95" s="111"/>
    </row>
    <row r="96" spans="6:33" x14ac:dyDescent="0.25">
      <c r="F96" s="94"/>
      <c r="H96" s="15" t="s">
        <v>632</v>
      </c>
      <c r="I96" s="17">
        <v>6</v>
      </c>
      <c r="J96" s="220">
        <v>0.03</v>
      </c>
      <c r="K96" s="202"/>
      <c r="L96" s="15" t="s">
        <v>635</v>
      </c>
      <c r="M96" s="17">
        <v>13</v>
      </c>
      <c r="N96" s="220">
        <v>0.01</v>
      </c>
      <c r="O96" s="202"/>
      <c r="P96" s="202"/>
      <c r="Q96" s="94"/>
      <c r="R96" s="202" t="str">
        <f t="shared" si="0"/>
        <v>SRT_18</v>
      </c>
      <c r="S96" s="202">
        <v>18</v>
      </c>
      <c r="T96" s="255">
        <v>0.3</v>
      </c>
      <c r="U96" s="202" t="s">
        <v>635</v>
      </c>
      <c r="V96" s="202" t="s">
        <v>725</v>
      </c>
      <c r="W96" s="202">
        <v>18</v>
      </c>
      <c r="X96" s="255">
        <v>0.1</v>
      </c>
      <c r="Z96" s="94"/>
      <c r="AA96" s="94"/>
      <c r="AB96" s="111"/>
    </row>
    <row r="97" spans="6:28" x14ac:dyDescent="0.25">
      <c r="F97" s="94"/>
      <c r="H97" s="15" t="s">
        <v>633</v>
      </c>
      <c r="I97" s="17">
        <v>1</v>
      </c>
      <c r="J97" s="220">
        <v>0.3</v>
      </c>
      <c r="K97" s="202"/>
      <c r="L97" s="15" t="s">
        <v>635</v>
      </c>
      <c r="M97" s="17">
        <v>13</v>
      </c>
      <c r="N97" s="220">
        <v>0.01</v>
      </c>
      <c r="O97" s="202"/>
      <c r="P97" s="202"/>
      <c r="Q97" s="94"/>
      <c r="R97" s="202" t="str">
        <f t="shared" si="0"/>
        <v>SRT_18</v>
      </c>
      <c r="S97" s="202">
        <v>18</v>
      </c>
      <c r="T97" s="255">
        <v>0.2</v>
      </c>
      <c r="U97" s="202" t="s">
        <v>635</v>
      </c>
      <c r="V97" s="202" t="s">
        <v>730</v>
      </c>
      <c r="W97" s="202">
        <v>18</v>
      </c>
      <c r="X97" s="255">
        <v>0.02</v>
      </c>
      <c r="Z97" s="94"/>
      <c r="AA97" s="94"/>
      <c r="AB97" s="111"/>
    </row>
    <row r="98" spans="6:28" x14ac:dyDescent="0.25">
      <c r="F98" s="94"/>
      <c r="H98" s="15" t="s">
        <v>633</v>
      </c>
      <c r="I98" s="17">
        <v>10</v>
      </c>
      <c r="J98" s="220">
        <v>0.3</v>
      </c>
      <c r="K98" s="202"/>
      <c r="L98" s="15" t="s">
        <v>629</v>
      </c>
      <c r="M98" s="136">
        <v>16</v>
      </c>
      <c r="N98" s="224">
        <v>0.15</v>
      </c>
      <c r="O98" s="202"/>
      <c r="P98" s="202"/>
      <c r="Q98" s="94"/>
      <c r="R98" s="202" t="str">
        <f t="shared" si="0"/>
        <v>SRT_22</v>
      </c>
      <c r="S98" s="202">
        <v>22</v>
      </c>
      <c r="T98" s="255">
        <v>0.05</v>
      </c>
      <c r="U98" s="202" t="s">
        <v>635</v>
      </c>
      <c r="V98" s="202" t="s">
        <v>730</v>
      </c>
      <c r="W98" s="202">
        <v>18</v>
      </c>
      <c r="X98" s="255">
        <v>0.03</v>
      </c>
      <c r="Z98" s="94"/>
      <c r="AA98" s="94"/>
      <c r="AB98" s="111"/>
    </row>
    <row r="99" spans="6:28" x14ac:dyDescent="0.25">
      <c r="F99" s="94"/>
      <c r="H99" s="15" t="s">
        <v>633</v>
      </c>
      <c r="I99" s="17">
        <v>10</v>
      </c>
      <c r="J99" s="220">
        <v>0.1</v>
      </c>
      <c r="K99" s="202"/>
      <c r="L99" s="15" t="s">
        <v>220</v>
      </c>
      <c r="M99" s="17">
        <v>16</v>
      </c>
      <c r="N99" s="220">
        <v>0.13</v>
      </c>
      <c r="O99" s="202"/>
      <c r="P99" s="202"/>
      <c r="Q99" s="94"/>
      <c r="R99" s="202" t="str">
        <f t="shared" si="0"/>
        <v>SRT_10</v>
      </c>
      <c r="S99" s="202">
        <v>10</v>
      </c>
      <c r="T99" s="255">
        <v>0.15</v>
      </c>
      <c r="U99" s="202" t="s">
        <v>635</v>
      </c>
      <c r="V99" s="202" t="s">
        <v>730</v>
      </c>
      <c r="W99" s="202">
        <v>18</v>
      </c>
      <c r="X99" s="255">
        <v>0.09</v>
      </c>
      <c r="Z99" s="94"/>
      <c r="AA99" s="94"/>
      <c r="AB99" s="111"/>
    </row>
    <row r="100" spans="6:28" x14ac:dyDescent="0.25">
      <c r="F100" s="94"/>
      <c r="H100" s="15" t="s">
        <v>633</v>
      </c>
      <c r="I100" s="17">
        <v>11</v>
      </c>
      <c r="J100" s="220">
        <v>0.05</v>
      </c>
      <c r="K100" s="202"/>
      <c r="L100" s="15" t="s">
        <v>637</v>
      </c>
      <c r="M100" s="17">
        <v>16</v>
      </c>
      <c r="N100" s="220">
        <v>0.1</v>
      </c>
      <c r="O100" s="202"/>
      <c r="P100" s="202"/>
      <c r="Q100" s="94"/>
      <c r="R100" s="202" t="str">
        <f t="shared" si="0"/>
        <v>SWT_11</v>
      </c>
      <c r="S100" s="202">
        <v>11</v>
      </c>
      <c r="T100" s="255">
        <v>0.04</v>
      </c>
      <c r="U100" s="202" t="s">
        <v>637</v>
      </c>
      <c r="V100" s="202" t="s">
        <v>736</v>
      </c>
      <c r="W100" s="202">
        <v>18</v>
      </c>
      <c r="X100" s="255">
        <v>0.3</v>
      </c>
      <c r="Z100" s="94"/>
      <c r="AA100" s="94"/>
      <c r="AB100" s="111"/>
    </row>
    <row r="101" spans="6:28" x14ac:dyDescent="0.25">
      <c r="F101" s="94"/>
      <c r="H101" s="15" t="s">
        <v>633</v>
      </c>
      <c r="I101" s="17">
        <v>18</v>
      </c>
      <c r="J101" s="220">
        <v>0.02</v>
      </c>
      <c r="K101" s="202"/>
      <c r="L101" s="15" t="s">
        <v>637</v>
      </c>
      <c r="M101" s="298">
        <v>16</v>
      </c>
      <c r="N101" s="297">
        <v>7.0000000000000007E-2</v>
      </c>
      <c r="O101" s="202"/>
      <c r="P101" s="202"/>
      <c r="Q101" s="94"/>
      <c r="R101" s="202" t="str">
        <f t="shared" si="0"/>
        <v>SWT_11</v>
      </c>
      <c r="S101" s="202">
        <v>11</v>
      </c>
      <c r="T101" s="255">
        <v>0.08</v>
      </c>
      <c r="U101" s="202" t="s">
        <v>637</v>
      </c>
      <c r="V101" s="202" t="s">
        <v>736</v>
      </c>
      <c r="W101" s="202">
        <v>18</v>
      </c>
      <c r="X101" s="255">
        <v>0.2</v>
      </c>
      <c r="Z101" s="94"/>
      <c r="AA101" s="94"/>
      <c r="AB101" s="111"/>
    </row>
    <row r="102" spans="6:28" x14ac:dyDescent="0.25">
      <c r="F102" s="94"/>
      <c r="H102" s="15" t="s">
        <v>633</v>
      </c>
      <c r="I102" s="17">
        <v>18</v>
      </c>
      <c r="J102" s="222">
        <v>0.03</v>
      </c>
      <c r="K102" s="202"/>
      <c r="L102" s="15" t="s">
        <v>637</v>
      </c>
      <c r="M102" s="298">
        <v>16</v>
      </c>
      <c r="N102" s="297">
        <v>7.0000000000000007E-2</v>
      </c>
      <c r="O102" s="202"/>
      <c r="P102" s="202"/>
      <c r="Q102" s="94"/>
      <c r="R102" s="202" t="str">
        <f t="shared" si="0"/>
        <v>SWT_11</v>
      </c>
      <c r="S102" s="202">
        <v>11</v>
      </c>
      <c r="T102" s="255">
        <v>0.09</v>
      </c>
      <c r="U102" s="202" t="s">
        <v>637</v>
      </c>
      <c r="V102" s="202" t="s">
        <v>740</v>
      </c>
      <c r="W102" s="202">
        <v>18</v>
      </c>
      <c r="X102" s="255">
        <v>0.1</v>
      </c>
      <c r="Z102" s="94"/>
      <c r="AA102" s="94"/>
      <c r="AB102" s="111"/>
    </row>
    <row r="103" spans="6:28" x14ac:dyDescent="0.25">
      <c r="F103" s="94"/>
      <c r="H103" s="15" t="s">
        <v>633</v>
      </c>
      <c r="I103" s="17">
        <v>18</v>
      </c>
      <c r="J103" s="220">
        <v>0.09</v>
      </c>
      <c r="K103" s="202"/>
      <c r="L103" s="202" t="s">
        <v>772</v>
      </c>
      <c r="M103" s="298">
        <v>16</v>
      </c>
      <c r="N103" s="202">
        <v>0.05</v>
      </c>
      <c r="O103" s="202"/>
      <c r="P103" s="202"/>
      <c r="Q103" s="94"/>
      <c r="R103" s="202" t="str">
        <f t="shared" si="0"/>
        <v>SWT_18</v>
      </c>
      <c r="S103" s="202">
        <v>18</v>
      </c>
      <c r="T103" s="255">
        <v>0.1</v>
      </c>
      <c r="U103" s="202" t="s">
        <v>637</v>
      </c>
      <c r="V103" s="202" t="s">
        <v>750</v>
      </c>
      <c r="W103" s="202">
        <v>18</v>
      </c>
      <c r="X103" s="255">
        <v>0.14000000000000001</v>
      </c>
      <c r="Z103" s="94"/>
      <c r="AA103" s="94"/>
      <c r="AB103" s="111"/>
    </row>
    <row r="104" spans="6:28" x14ac:dyDescent="0.25">
      <c r="F104" s="94"/>
      <c r="H104" s="15" t="s">
        <v>633</v>
      </c>
      <c r="I104" s="17">
        <v>22</v>
      </c>
      <c r="J104" s="220">
        <v>0.02</v>
      </c>
      <c r="K104" s="202"/>
      <c r="L104" s="202" t="s">
        <v>772</v>
      </c>
      <c r="M104" s="298">
        <v>16</v>
      </c>
      <c r="N104" s="202">
        <v>0.05</v>
      </c>
      <c r="O104" s="202"/>
      <c r="P104" s="202"/>
      <c r="Q104" s="94"/>
      <c r="R104" s="202" t="str">
        <f t="shared" ref="R104:R135" si="1">U104&amp;"_"&amp;S104</f>
        <v>SWT_22</v>
      </c>
      <c r="S104" s="202">
        <v>22</v>
      </c>
      <c r="T104" s="255">
        <v>0.04</v>
      </c>
      <c r="U104" s="202" t="s">
        <v>637</v>
      </c>
      <c r="V104" s="202" t="s">
        <v>755</v>
      </c>
      <c r="W104" s="202">
        <v>18</v>
      </c>
      <c r="X104" s="255">
        <v>0.06</v>
      </c>
      <c r="Z104" s="94"/>
      <c r="AA104" s="94"/>
      <c r="AB104" s="111"/>
    </row>
    <row r="105" spans="6:28" x14ac:dyDescent="0.25">
      <c r="F105" s="94"/>
      <c r="H105" s="15" t="s">
        <v>633</v>
      </c>
      <c r="I105" s="17">
        <v>22</v>
      </c>
      <c r="J105" s="220">
        <v>0.04</v>
      </c>
      <c r="K105" s="202"/>
      <c r="L105" s="202" t="s">
        <v>772</v>
      </c>
      <c r="M105" s="298">
        <v>16</v>
      </c>
      <c r="N105" s="202">
        <v>0.05</v>
      </c>
      <c r="O105" s="202"/>
      <c r="P105" s="202"/>
      <c r="Q105" s="94"/>
      <c r="R105" s="202" t="str">
        <f t="shared" si="1"/>
        <v>SWT_22</v>
      </c>
      <c r="S105" s="202">
        <v>22</v>
      </c>
      <c r="T105" s="255">
        <v>0.1</v>
      </c>
      <c r="U105" s="202" t="s">
        <v>637</v>
      </c>
      <c r="V105" s="202" t="s">
        <v>755</v>
      </c>
      <c r="W105" s="202">
        <v>18</v>
      </c>
      <c r="X105" s="255">
        <v>0.06</v>
      </c>
      <c r="Z105" s="94"/>
      <c r="AA105" s="94"/>
      <c r="AB105" s="111"/>
    </row>
    <row r="106" spans="6:28" x14ac:dyDescent="0.25">
      <c r="F106" s="94"/>
      <c r="H106" s="15" t="s">
        <v>633</v>
      </c>
      <c r="I106" s="17">
        <v>6</v>
      </c>
      <c r="J106" s="220">
        <v>0.05</v>
      </c>
      <c r="K106" s="202"/>
      <c r="L106" s="202" t="s">
        <v>772</v>
      </c>
      <c r="M106" s="298">
        <v>16</v>
      </c>
      <c r="N106" s="202">
        <v>0.05</v>
      </c>
      <c r="O106" s="202"/>
      <c r="P106" s="202"/>
      <c r="Q106" s="94"/>
      <c r="R106" s="202" t="str">
        <f t="shared" si="1"/>
        <v>SWT_16</v>
      </c>
      <c r="S106" s="202">
        <v>16</v>
      </c>
      <c r="T106" s="255">
        <v>0.03</v>
      </c>
      <c r="U106" s="202" t="s">
        <v>637</v>
      </c>
      <c r="V106" s="202" t="s">
        <v>755</v>
      </c>
      <c r="W106" s="202">
        <v>18</v>
      </c>
      <c r="X106" s="255">
        <v>0.06</v>
      </c>
      <c r="Z106" s="94"/>
      <c r="AA106" s="94"/>
      <c r="AB106" s="111"/>
    </row>
    <row r="107" spans="6:28" x14ac:dyDescent="0.25">
      <c r="F107" s="94"/>
      <c r="H107" s="15" t="s">
        <v>635</v>
      </c>
      <c r="I107" s="17">
        <v>11</v>
      </c>
      <c r="J107" s="220">
        <v>0.01</v>
      </c>
      <c r="K107" s="202"/>
      <c r="L107" s="202" t="s">
        <v>772</v>
      </c>
      <c r="M107" s="298">
        <v>16</v>
      </c>
      <c r="N107" s="202">
        <v>0.05</v>
      </c>
      <c r="O107" s="202"/>
      <c r="P107" s="202"/>
      <c r="Q107" s="94"/>
      <c r="R107" s="202" t="str">
        <f t="shared" si="1"/>
        <v>SWT_16</v>
      </c>
      <c r="S107" s="202">
        <v>16</v>
      </c>
      <c r="T107" s="255">
        <v>0.1</v>
      </c>
      <c r="U107" s="202" t="s">
        <v>637</v>
      </c>
      <c r="V107" s="202" t="s">
        <v>755</v>
      </c>
      <c r="W107" s="202">
        <v>18</v>
      </c>
      <c r="X107" s="202">
        <v>0.06</v>
      </c>
      <c r="Z107" s="94"/>
      <c r="AA107" s="94"/>
      <c r="AB107" s="111"/>
    </row>
    <row r="108" spans="6:28" x14ac:dyDescent="0.25">
      <c r="F108" s="94"/>
      <c r="H108" s="15" t="s">
        <v>635</v>
      </c>
      <c r="I108" s="17">
        <v>11</v>
      </c>
      <c r="J108" s="220">
        <v>0.01</v>
      </c>
      <c r="K108" s="202"/>
      <c r="L108" s="15" t="s">
        <v>632</v>
      </c>
      <c r="M108" s="218">
        <v>16</v>
      </c>
      <c r="N108" s="220">
        <v>0.03</v>
      </c>
      <c r="O108" s="202"/>
      <c r="P108" s="202"/>
      <c r="Q108" s="94"/>
      <c r="R108" s="202" t="str">
        <f t="shared" si="1"/>
        <v>SWT_16</v>
      </c>
      <c r="S108" s="202">
        <v>16</v>
      </c>
      <c r="T108" s="255">
        <v>7.0000000000000007E-2</v>
      </c>
      <c r="U108" s="202" t="s">
        <v>637</v>
      </c>
      <c r="V108" s="202" t="s">
        <v>720</v>
      </c>
      <c r="W108" s="202">
        <v>21</v>
      </c>
      <c r="X108" s="255">
        <v>0.3</v>
      </c>
      <c r="Z108" s="94"/>
      <c r="AA108" s="94"/>
      <c r="AB108" s="111"/>
    </row>
    <row r="109" spans="6:28" x14ac:dyDescent="0.25">
      <c r="F109" s="94"/>
      <c r="H109" s="15" t="s">
        <v>635</v>
      </c>
      <c r="I109" s="17">
        <v>11</v>
      </c>
      <c r="J109" s="220">
        <v>0.01</v>
      </c>
      <c r="K109" s="202"/>
      <c r="L109" s="15" t="s">
        <v>637</v>
      </c>
      <c r="M109" s="17">
        <v>16</v>
      </c>
      <c r="N109" s="220">
        <v>0.03</v>
      </c>
      <c r="O109" s="202"/>
      <c r="P109" s="202"/>
      <c r="Q109" s="94"/>
      <c r="R109" s="202" t="str">
        <f t="shared" si="1"/>
        <v>SWT_16</v>
      </c>
      <c r="S109" s="202">
        <v>16</v>
      </c>
      <c r="T109" s="255">
        <v>0.09</v>
      </c>
      <c r="U109" s="202" t="s">
        <v>637</v>
      </c>
      <c r="V109" s="202" t="s">
        <v>745</v>
      </c>
      <c r="W109" s="202">
        <v>21</v>
      </c>
      <c r="X109" s="255">
        <v>0.1</v>
      </c>
      <c r="Z109" s="94"/>
      <c r="AA109" s="94"/>
      <c r="AB109" s="111"/>
    </row>
    <row r="110" spans="6:28" x14ac:dyDescent="0.25">
      <c r="F110" s="94"/>
      <c r="H110" s="15" t="s">
        <v>635</v>
      </c>
      <c r="I110" s="17">
        <v>12</v>
      </c>
      <c r="J110" s="220">
        <v>0.01</v>
      </c>
      <c r="K110" s="202"/>
      <c r="L110" s="15" t="s">
        <v>629</v>
      </c>
      <c r="M110" s="17">
        <v>18</v>
      </c>
      <c r="N110" s="220">
        <v>0.2</v>
      </c>
      <c r="O110" s="202"/>
      <c r="P110" s="202"/>
      <c r="Q110" s="94"/>
      <c r="R110" s="202" t="str">
        <f t="shared" si="1"/>
        <v>SWT_10</v>
      </c>
      <c r="S110" s="202">
        <v>10</v>
      </c>
      <c r="T110" s="255">
        <v>0.03</v>
      </c>
      <c r="U110" s="202" t="s">
        <v>637</v>
      </c>
      <c r="V110" s="202" t="s">
        <v>749</v>
      </c>
      <c r="W110" s="202">
        <v>21</v>
      </c>
      <c r="X110" s="255">
        <v>0.1</v>
      </c>
      <c r="Z110" s="94"/>
      <c r="AA110" s="94"/>
      <c r="AB110" s="111"/>
    </row>
    <row r="111" spans="6:28" x14ac:dyDescent="0.25">
      <c r="F111" s="94"/>
      <c r="H111" s="15" t="s">
        <v>635</v>
      </c>
      <c r="I111" s="17">
        <v>12</v>
      </c>
      <c r="J111" s="220">
        <v>0.01</v>
      </c>
      <c r="K111" s="202"/>
      <c r="L111" s="135" t="s">
        <v>630</v>
      </c>
      <c r="M111" s="136">
        <v>18</v>
      </c>
      <c r="N111" s="224">
        <v>0.2</v>
      </c>
      <c r="O111" s="202"/>
      <c r="P111" s="202"/>
      <c r="Q111" s="94"/>
      <c r="R111" s="202" t="str">
        <f t="shared" si="1"/>
        <v>SWT_12</v>
      </c>
      <c r="S111" s="202">
        <v>12</v>
      </c>
      <c r="T111" s="255">
        <v>0.03</v>
      </c>
      <c r="U111" s="202" t="s">
        <v>637</v>
      </c>
      <c r="V111" s="202" t="s">
        <v>421</v>
      </c>
      <c r="W111" s="202">
        <v>22</v>
      </c>
      <c r="X111" s="255">
        <v>0.03</v>
      </c>
      <c r="Z111" s="94"/>
      <c r="AA111" s="94"/>
      <c r="AB111" s="111"/>
    </row>
    <row r="112" spans="6:28" x14ac:dyDescent="0.25">
      <c r="F112" s="94"/>
      <c r="H112" s="15" t="s">
        <v>635</v>
      </c>
      <c r="I112" s="17">
        <v>12</v>
      </c>
      <c r="J112" s="220">
        <v>0.01</v>
      </c>
      <c r="K112" s="202"/>
      <c r="L112" s="15" t="s">
        <v>631</v>
      </c>
      <c r="M112" s="17">
        <v>18</v>
      </c>
      <c r="N112" s="220">
        <v>0.2</v>
      </c>
      <c r="O112" s="202"/>
      <c r="P112" s="202"/>
      <c r="Q112" s="94"/>
      <c r="R112" s="202" t="str">
        <f t="shared" si="1"/>
        <v>SWT_12</v>
      </c>
      <c r="S112" s="202">
        <v>12</v>
      </c>
      <c r="T112" s="255">
        <v>7.0000000000000007E-2</v>
      </c>
      <c r="U112" s="202" t="s">
        <v>637</v>
      </c>
      <c r="V112" s="202" t="s">
        <v>711</v>
      </c>
      <c r="W112" s="202">
        <v>22</v>
      </c>
      <c r="X112" s="255">
        <v>0.05</v>
      </c>
      <c r="Z112" s="94"/>
      <c r="AA112" s="94"/>
      <c r="AB112" s="111"/>
    </row>
    <row r="113" spans="6:28" x14ac:dyDescent="0.25">
      <c r="F113" s="94"/>
      <c r="H113" s="15" t="s">
        <v>635</v>
      </c>
      <c r="I113" s="17">
        <v>13</v>
      </c>
      <c r="J113" s="220">
        <v>0.01</v>
      </c>
      <c r="K113" s="202"/>
      <c r="L113" s="15" t="s">
        <v>632</v>
      </c>
      <c r="M113" s="17">
        <v>18</v>
      </c>
      <c r="N113" s="220">
        <v>0.15</v>
      </c>
      <c r="O113" s="202"/>
      <c r="P113" s="202"/>
      <c r="Q113" s="94"/>
      <c r="R113" s="202" t="str">
        <f t="shared" si="1"/>
        <v>SWT_21</v>
      </c>
      <c r="S113" s="202">
        <v>21</v>
      </c>
      <c r="T113" s="255">
        <v>0.1</v>
      </c>
      <c r="U113" s="202" t="s">
        <v>637</v>
      </c>
      <c r="V113" s="202" t="s">
        <v>711</v>
      </c>
      <c r="W113" s="202">
        <v>22</v>
      </c>
      <c r="X113" s="255">
        <v>0.03</v>
      </c>
      <c r="Z113" s="94"/>
      <c r="AA113" s="94"/>
      <c r="AB113" s="111"/>
    </row>
    <row r="114" spans="6:28" x14ac:dyDescent="0.25">
      <c r="F114" s="94"/>
      <c r="H114" s="15" t="s">
        <v>635</v>
      </c>
      <c r="I114" s="17">
        <v>13</v>
      </c>
      <c r="J114" s="220">
        <v>0.01</v>
      </c>
      <c r="K114" s="202"/>
      <c r="L114" s="202" t="s">
        <v>636</v>
      </c>
      <c r="M114" s="298">
        <v>18</v>
      </c>
      <c r="N114" s="202">
        <v>0.15</v>
      </c>
      <c r="O114" s="202"/>
      <c r="P114" s="202"/>
      <c r="Q114" s="94"/>
      <c r="R114" s="202" t="str">
        <f t="shared" si="1"/>
        <v>SWT_6</v>
      </c>
      <c r="S114" s="202">
        <v>6</v>
      </c>
      <c r="T114" s="255">
        <v>0.03</v>
      </c>
      <c r="U114" s="202" t="s">
        <v>637</v>
      </c>
      <c r="V114" s="202" t="s">
        <v>711</v>
      </c>
      <c r="W114" s="202">
        <v>22</v>
      </c>
      <c r="X114" s="255">
        <v>0.03</v>
      </c>
      <c r="Z114" s="94"/>
      <c r="AA114" s="94"/>
      <c r="AB114" s="111"/>
    </row>
    <row r="115" spans="6:28" x14ac:dyDescent="0.25">
      <c r="F115" s="94"/>
      <c r="H115" s="15" t="s">
        <v>635</v>
      </c>
      <c r="I115" s="17">
        <v>13</v>
      </c>
      <c r="J115" s="220">
        <v>0.01</v>
      </c>
      <c r="K115" s="202"/>
      <c r="L115" s="15" t="s">
        <v>635</v>
      </c>
      <c r="M115" s="17">
        <v>18</v>
      </c>
      <c r="N115" s="220">
        <v>0.14000000000000001</v>
      </c>
      <c r="O115" s="202"/>
      <c r="P115" s="202"/>
      <c r="Q115" s="94"/>
      <c r="R115" s="202" t="str">
        <f t="shared" si="1"/>
        <v>WPT_6</v>
      </c>
      <c r="S115" s="202">
        <v>6</v>
      </c>
      <c r="T115" s="255">
        <v>0.25</v>
      </c>
      <c r="U115" s="202" t="s">
        <v>636</v>
      </c>
      <c r="V115" s="202" t="s">
        <v>711</v>
      </c>
      <c r="W115" s="202">
        <v>22</v>
      </c>
      <c r="X115" s="255">
        <v>0.03</v>
      </c>
      <c r="Z115" s="94"/>
      <c r="AA115" s="94"/>
      <c r="AB115" s="111"/>
    </row>
    <row r="116" spans="6:28" x14ac:dyDescent="0.25">
      <c r="F116" s="94"/>
      <c r="H116" s="15" t="s">
        <v>635</v>
      </c>
      <c r="I116" s="17">
        <v>13</v>
      </c>
      <c r="J116" s="220">
        <v>0.01</v>
      </c>
      <c r="K116" s="202"/>
      <c r="L116" s="15" t="s">
        <v>635</v>
      </c>
      <c r="M116" s="17">
        <v>18</v>
      </c>
      <c r="N116" s="220">
        <v>0.14000000000000001</v>
      </c>
      <c r="O116" s="202"/>
      <c r="P116" s="202"/>
      <c r="Q116" s="94"/>
      <c r="R116" s="202" t="str">
        <f t="shared" si="1"/>
        <v>WPT_10</v>
      </c>
      <c r="S116" s="202">
        <v>10</v>
      </c>
      <c r="T116" s="255">
        <v>0.28000000000000003</v>
      </c>
      <c r="U116" s="202" t="s">
        <v>636</v>
      </c>
      <c r="V116" s="202" t="s">
        <v>711</v>
      </c>
      <c r="W116" s="202">
        <v>22</v>
      </c>
      <c r="X116" s="255">
        <v>0.04</v>
      </c>
      <c r="Z116" s="94"/>
      <c r="AA116" s="94"/>
      <c r="AB116" s="111"/>
    </row>
    <row r="117" spans="6:28" x14ac:dyDescent="0.25">
      <c r="F117" s="94"/>
      <c r="H117" s="15" t="s">
        <v>635</v>
      </c>
      <c r="I117" s="17">
        <v>6</v>
      </c>
      <c r="J117" s="220">
        <v>0.25</v>
      </c>
      <c r="K117" s="202"/>
      <c r="L117" s="15" t="s">
        <v>220</v>
      </c>
      <c r="M117" s="17">
        <v>18</v>
      </c>
      <c r="N117" s="220">
        <v>0.1</v>
      </c>
      <c r="O117" s="202"/>
      <c r="P117" s="202"/>
      <c r="Q117" s="94"/>
      <c r="R117" s="202" t="str">
        <f t="shared" si="1"/>
        <v>WPT_21</v>
      </c>
      <c r="S117" s="202">
        <v>21</v>
      </c>
      <c r="T117" s="255">
        <v>0.1</v>
      </c>
      <c r="U117" s="202" t="s">
        <v>636</v>
      </c>
      <c r="V117" s="202" t="s">
        <v>721</v>
      </c>
      <c r="W117" s="202">
        <v>22</v>
      </c>
      <c r="X117" s="255">
        <v>0.05</v>
      </c>
      <c r="Z117" s="94"/>
      <c r="AA117" s="94"/>
      <c r="AB117" s="111"/>
    </row>
    <row r="118" spans="6:28" x14ac:dyDescent="0.25">
      <c r="F118" s="94"/>
      <c r="H118" s="15" t="s">
        <v>635</v>
      </c>
      <c r="I118" s="17">
        <v>22</v>
      </c>
      <c r="J118" s="220">
        <v>0.05</v>
      </c>
      <c r="K118" s="202"/>
      <c r="L118" s="15" t="s">
        <v>628</v>
      </c>
      <c r="M118" s="17">
        <v>18</v>
      </c>
      <c r="N118" s="220">
        <v>0.1</v>
      </c>
      <c r="O118" s="202"/>
      <c r="P118" s="202"/>
      <c r="Q118" s="94"/>
      <c r="R118" s="202" t="str">
        <f t="shared" si="1"/>
        <v>WPT_18</v>
      </c>
      <c r="S118" s="202">
        <v>18</v>
      </c>
      <c r="T118" s="255">
        <v>0.14000000000000001</v>
      </c>
      <c r="U118" s="202" t="s">
        <v>636</v>
      </c>
      <c r="V118" s="202" t="s">
        <v>721</v>
      </c>
      <c r="W118" s="202">
        <v>22</v>
      </c>
      <c r="X118" s="255">
        <v>0.05</v>
      </c>
      <c r="Z118" s="94"/>
      <c r="AA118" s="94"/>
      <c r="AB118" s="111"/>
    </row>
    <row r="119" spans="6:28" x14ac:dyDescent="0.25">
      <c r="F119" s="94"/>
      <c r="H119" s="15" t="s">
        <v>635</v>
      </c>
      <c r="I119" s="17">
        <v>18</v>
      </c>
      <c r="J119" s="220">
        <v>0.14000000000000001</v>
      </c>
      <c r="K119" s="202"/>
      <c r="L119" s="15" t="s">
        <v>628</v>
      </c>
      <c r="M119" s="17">
        <v>18</v>
      </c>
      <c r="N119" s="220">
        <v>0.1</v>
      </c>
      <c r="O119" s="202"/>
      <c r="P119" s="202"/>
      <c r="Q119" s="94"/>
      <c r="R119" s="202" t="str">
        <f t="shared" si="1"/>
        <v>WPT_25</v>
      </c>
      <c r="S119" s="202">
        <v>25</v>
      </c>
      <c r="T119" s="255">
        <v>0.15</v>
      </c>
      <c r="U119" s="202" t="s">
        <v>636</v>
      </c>
      <c r="V119" s="202" t="s">
        <v>721</v>
      </c>
      <c r="W119" s="202">
        <v>22</v>
      </c>
      <c r="X119" s="255">
        <v>0.05</v>
      </c>
      <c r="Z119" s="94"/>
      <c r="AA119" s="94"/>
      <c r="AB119" s="111"/>
    </row>
    <row r="120" spans="6:28" x14ac:dyDescent="0.25">
      <c r="F120" s="94"/>
      <c r="H120" s="15" t="s">
        <v>635</v>
      </c>
      <c r="I120" s="17">
        <v>18</v>
      </c>
      <c r="J120" s="220">
        <v>0.14000000000000001</v>
      </c>
      <c r="K120" s="202"/>
      <c r="L120" s="15" t="s">
        <v>631</v>
      </c>
      <c r="M120" s="17">
        <v>18</v>
      </c>
      <c r="N120" s="220">
        <v>0.1</v>
      </c>
      <c r="O120" s="202"/>
      <c r="P120" s="202"/>
      <c r="Q120" s="94"/>
      <c r="R120" s="202" t="str">
        <f t="shared" si="1"/>
        <v>WPT_22</v>
      </c>
      <c r="S120" s="202">
        <v>22</v>
      </c>
      <c r="T120" s="255">
        <v>0.08</v>
      </c>
      <c r="U120" s="202" t="s">
        <v>636</v>
      </c>
      <c r="V120" s="202" t="s">
        <v>731</v>
      </c>
      <c r="W120" s="202">
        <v>22</v>
      </c>
      <c r="X120" s="255">
        <v>0.02</v>
      </c>
      <c r="Z120" s="94"/>
      <c r="AA120" s="94"/>
      <c r="AB120" s="111"/>
    </row>
    <row r="121" spans="6:28" x14ac:dyDescent="0.25">
      <c r="F121" s="94"/>
      <c r="H121" s="15" t="s">
        <v>635</v>
      </c>
      <c r="I121" s="17">
        <v>20</v>
      </c>
      <c r="J121" s="220">
        <v>0.01</v>
      </c>
      <c r="K121" s="202"/>
      <c r="L121" s="15" t="s">
        <v>631</v>
      </c>
      <c r="M121" s="17">
        <v>18</v>
      </c>
      <c r="N121" s="220">
        <v>0.1</v>
      </c>
      <c r="O121" s="202"/>
      <c r="P121" s="202"/>
      <c r="Q121" s="94"/>
      <c r="R121" s="202" t="str">
        <f t="shared" si="1"/>
        <v>PST_11</v>
      </c>
      <c r="S121" s="202">
        <v>11</v>
      </c>
      <c r="T121" s="255">
        <v>8.5000000000000006E-2</v>
      </c>
      <c r="U121" s="202" t="s">
        <v>632</v>
      </c>
      <c r="V121" s="202" t="s">
        <v>731</v>
      </c>
      <c r="W121" s="202">
        <v>22</v>
      </c>
      <c r="X121" s="255">
        <v>0.04</v>
      </c>
      <c r="Z121" s="94"/>
      <c r="AA121" s="94"/>
      <c r="AB121" s="111"/>
    </row>
    <row r="122" spans="6:28" x14ac:dyDescent="0.25">
      <c r="F122" s="94"/>
      <c r="H122" s="15" t="s">
        <v>635</v>
      </c>
      <c r="I122" s="17">
        <v>20</v>
      </c>
      <c r="J122" s="220">
        <v>0.01</v>
      </c>
      <c r="K122" s="202"/>
      <c r="L122" s="15" t="s">
        <v>637</v>
      </c>
      <c r="M122" s="298">
        <v>18</v>
      </c>
      <c r="N122" s="297">
        <v>0.1</v>
      </c>
      <c r="O122" s="202"/>
      <c r="P122" s="202"/>
      <c r="Q122" s="94"/>
      <c r="R122" s="202" t="str">
        <f t="shared" si="1"/>
        <v>PST_11</v>
      </c>
      <c r="S122" s="202">
        <v>11</v>
      </c>
      <c r="T122" s="255">
        <v>8.5000000000000006E-2</v>
      </c>
      <c r="U122" s="202" t="s">
        <v>632</v>
      </c>
      <c r="V122" s="202" t="s">
        <v>737</v>
      </c>
      <c r="W122" s="202">
        <v>22</v>
      </c>
      <c r="X122" s="255">
        <v>0.05</v>
      </c>
      <c r="Z122" s="94"/>
      <c r="AA122" s="94"/>
      <c r="AB122" s="111"/>
    </row>
    <row r="123" spans="6:28" x14ac:dyDescent="0.25">
      <c r="F123" s="94"/>
      <c r="H123" s="15" t="s">
        <v>635</v>
      </c>
      <c r="I123" s="17">
        <v>10</v>
      </c>
      <c r="J123" s="220">
        <v>0.3</v>
      </c>
      <c r="K123" s="202"/>
      <c r="L123" s="15" t="s">
        <v>220</v>
      </c>
      <c r="M123" s="17">
        <v>18</v>
      </c>
      <c r="N123" s="220">
        <v>0.09</v>
      </c>
      <c r="O123" s="202"/>
      <c r="P123" s="202"/>
      <c r="Q123" s="94"/>
      <c r="R123" s="202" t="str">
        <f t="shared" si="1"/>
        <v>PST_11</v>
      </c>
      <c r="S123" s="202">
        <v>11</v>
      </c>
      <c r="T123" s="255">
        <v>8.5000000000000006E-2</v>
      </c>
      <c r="U123" s="202" t="s">
        <v>632</v>
      </c>
      <c r="V123" s="202" t="s">
        <v>741</v>
      </c>
      <c r="W123" s="202">
        <v>22</v>
      </c>
      <c r="X123" s="255">
        <v>0.04</v>
      </c>
      <c r="Z123" s="94"/>
      <c r="AA123" s="94"/>
      <c r="AB123" s="111"/>
    </row>
    <row r="124" spans="6:28" x14ac:dyDescent="0.25">
      <c r="F124" s="94"/>
      <c r="H124" s="15" t="s">
        <v>637</v>
      </c>
      <c r="I124" s="17">
        <v>16</v>
      </c>
      <c r="J124" s="220">
        <v>0.03</v>
      </c>
      <c r="K124" s="202"/>
      <c r="L124" s="15" t="s">
        <v>633</v>
      </c>
      <c r="M124" s="17">
        <v>18</v>
      </c>
      <c r="N124" s="220">
        <v>0.09</v>
      </c>
      <c r="O124" s="202"/>
      <c r="P124" s="202"/>
      <c r="Q124" s="94"/>
      <c r="R124" s="202" t="str">
        <f t="shared" si="1"/>
        <v>PST_11</v>
      </c>
      <c r="S124" s="202">
        <v>11</v>
      </c>
      <c r="T124" s="255">
        <v>8.5000000000000006E-2</v>
      </c>
      <c r="U124" s="202" t="s">
        <v>632</v>
      </c>
      <c r="V124" s="202" t="s">
        <v>741</v>
      </c>
      <c r="W124" s="202">
        <v>22</v>
      </c>
      <c r="X124" s="255">
        <v>0.1</v>
      </c>
      <c r="Z124" s="94"/>
      <c r="AA124" s="94"/>
      <c r="AB124" s="111"/>
    </row>
    <row r="125" spans="6:28" x14ac:dyDescent="0.25">
      <c r="F125" s="94"/>
      <c r="H125" s="15" t="s">
        <v>637</v>
      </c>
      <c r="I125" s="17">
        <v>16</v>
      </c>
      <c r="J125" s="220">
        <v>0.1</v>
      </c>
      <c r="K125" s="202"/>
      <c r="L125" s="135" t="s">
        <v>630</v>
      </c>
      <c r="M125" s="136">
        <v>18</v>
      </c>
      <c r="N125" s="224">
        <v>0.05</v>
      </c>
      <c r="O125" s="202"/>
      <c r="P125" s="202"/>
      <c r="Q125" s="94"/>
      <c r="R125" s="202" t="str">
        <f t="shared" si="1"/>
        <v>PST_22</v>
      </c>
      <c r="S125" s="202">
        <v>22</v>
      </c>
      <c r="T125" s="255">
        <v>6.25E-2</v>
      </c>
      <c r="U125" s="202" t="s">
        <v>632</v>
      </c>
      <c r="V125" s="202" t="s">
        <v>752</v>
      </c>
      <c r="W125" s="202">
        <v>22</v>
      </c>
      <c r="X125" s="255">
        <v>0.08</v>
      </c>
      <c r="Z125" s="94"/>
      <c r="AA125" s="94"/>
      <c r="AB125" s="111"/>
    </row>
    <row r="126" spans="6:28" x14ac:dyDescent="0.25">
      <c r="F126" s="94"/>
      <c r="H126" s="15" t="s">
        <v>637</v>
      </c>
      <c r="I126" s="202">
        <v>16</v>
      </c>
      <c r="J126" s="297">
        <v>7.0000000000000007E-2</v>
      </c>
      <c r="K126" s="202"/>
      <c r="L126" s="135" t="s">
        <v>630</v>
      </c>
      <c r="M126" s="136">
        <v>18</v>
      </c>
      <c r="N126" s="224">
        <v>0.05</v>
      </c>
      <c r="O126" s="202"/>
      <c r="P126" s="202"/>
      <c r="Q126" s="94"/>
      <c r="R126" s="202" t="str">
        <f t="shared" si="1"/>
        <v>PST_22</v>
      </c>
      <c r="S126" s="202">
        <v>22</v>
      </c>
      <c r="T126" s="255">
        <v>6.25E-2</v>
      </c>
      <c r="U126" s="202" t="s">
        <v>632</v>
      </c>
      <c r="V126" s="202" t="s">
        <v>754</v>
      </c>
      <c r="W126" s="202">
        <v>22</v>
      </c>
      <c r="X126" s="255">
        <v>6.25E-2</v>
      </c>
      <c r="Z126" s="94"/>
      <c r="AA126" s="94"/>
      <c r="AB126" s="111"/>
    </row>
    <row r="127" spans="6:28" x14ac:dyDescent="0.25">
      <c r="F127" s="94"/>
      <c r="H127" s="15" t="s">
        <v>637</v>
      </c>
      <c r="I127" s="202">
        <v>16</v>
      </c>
      <c r="J127" s="297">
        <v>7.0000000000000007E-2</v>
      </c>
      <c r="K127" s="202"/>
      <c r="L127" s="202" t="s">
        <v>772</v>
      </c>
      <c r="M127" s="298">
        <v>18</v>
      </c>
      <c r="N127" s="202">
        <v>0.05</v>
      </c>
      <c r="O127" s="202"/>
      <c r="P127" s="202"/>
      <c r="Q127" s="94"/>
      <c r="R127" s="202" t="str">
        <f t="shared" si="1"/>
        <v>PST_22</v>
      </c>
      <c r="S127" s="202">
        <v>22</v>
      </c>
      <c r="T127" s="255">
        <v>6.25E-2</v>
      </c>
      <c r="U127" s="202" t="s">
        <v>632</v>
      </c>
      <c r="V127" s="202" t="s">
        <v>754</v>
      </c>
      <c r="W127" s="202">
        <v>22</v>
      </c>
      <c r="X127" s="255">
        <v>6.25E-2</v>
      </c>
      <c r="Z127" s="94"/>
      <c r="AA127" s="94"/>
      <c r="AB127" s="111"/>
    </row>
    <row r="128" spans="6:28" x14ac:dyDescent="0.25">
      <c r="F128" s="94"/>
      <c r="H128" s="15" t="s">
        <v>637</v>
      </c>
      <c r="I128" s="202">
        <v>11</v>
      </c>
      <c r="J128" s="297">
        <v>0.04</v>
      </c>
      <c r="K128" s="202"/>
      <c r="L128" s="202" t="s">
        <v>772</v>
      </c>
      <c r="M128" s="298">
        <v>18</v>
      </c>
      <c r="N128" s="202">
        <v>0.05</v>
      </c>
      <c r="O128" s="202"/>
      <c r="P128" s="202"/>
      <c r="Q128" s="94"/>
      <c r="R128" s="202" t="str">
        <f t="shared" si="1"/>
        <v>PST_22</v>
      </c>
      <c r="S128" s="202">
        <v>22</v>
      </c>
      <c r="T128" s="255">
        <v>6.25E-2</v>
      </c>
      <c r="U128" s="202" t="s">
        <v>632</v>
      </c>
      <c r="V128" s="202" t="s">
        <v>754</v>
      </c>
      <c r="W128" s="202">
        <v>22</v>
      </c>
      <c r="X128" s="255">
        <v>6.25E-2</v>
      </c>
      <c r="Z128" s="94"/>
      <c r="AA128" s="94"/>
      <c r="AB128" s="111"/>
    </row>
    <row r="129" spans="6:28" x14ac:dyDescent="0.25">
      <c r="F129" s="94"/>
      <c r="H129" s="15" t="s">
        <v>637</v>
      </c>
      <c r="I129" s="202">
        <v>11</v>
      </c>
      <c r="J129" s="297">
        <v>0.08</v>
      </c>
      <c r="K129" s="202"/>
      <c r="L129" s="202" t="s">
        <v>772</v>
      </c>
      <c r="M129" s="298">
        <v>18</v>
      </c>
      <c r="N129" s="202">
        <v>0.05</v>
      </c>
      <c r="O129" s="202"/>
      <c r="P129" s="202"/>
      <c r="Q129" s="94"/>
      <c r="R129" s="202" t="str">
        <f t="shared" si="1"/>
        <v>PST_18</v>
      </c>
      <c r="S129" s="202">
        <v>18</v>
      </c>
      <c r="T129" s="255">
        <v>0.06</v>
      </c>
      <c r="U129" s="202" t="s">
        <v>632</v>
      </c>
      <c r="V129" s="202" t="s">
        <v>754</v>
      </c>
      <c r="W129" s="202">
        <v>22</v>
      </c>
      <c r="X129" s="255">
        <v>6.25E-2</v>
      </c>
      <c r="Z129" s="94"/>
      <c r="AA129" s="94"/>
      <c r="AB129" s="111"/>
    </row>
    <row r="130" spans="6:28" x14ac:dyDescent="0.25">
      <c r="F130" s="94"/>
      <c r="H130" s="15" t="s">
        <v>637</v>
      </c>
      <c r="I130" s="202">
        <v>11</v>
      </c>
      <c r="J130" s="297">
        <v>7.0000000000000007E-2</v>
      </c>
      <c r="K130" s="202"/>
      <c r="L130" s="202" t="s">
        <v>772</v>
      </c>
      <c r="M130" s="298">
        <v>18</v>
      </c>
      <c r="N130" s="202">
        <v>0.05</v>
      </c>
      <c r="O130" s="202"/>
      <c r="P130" s="202"/>
      <c r="Q130" s="94"/>
      <c r="R130" s="202" t="str">
        <f t="shared" si="1"/>
        <v>PST_18</v>
      </c>
      <c r="S130" s="202">
        <v>18</v>
      </c>
      <c r="T130" s="255">
        <v>0.06</v>
      </c>
      <c r="U130" s="202" t="s">
        <v>632</v>
      </c>
      <c r="V130" s="202" t="s">
        <v>751</v>
      </c>
      <c r="W130" s="202">
        <v>25</v>
      </c>
      <c r="X130" s="255">
        <v>0.15</v>
      </c>
      <c r="Z130" s="94"/>
      <c r="AA130" s="94"/>
      <c r="AB130" s="111"/>
    </row>
    <row r="131" spans="6:28" x14ac:dyDescent="0.25">
      <c r="F131" s="94"/>
      <c r="H131" s="15" t="s">
        <v>637</v>
      </c>
      <c r="I131" s="202">
        <v>22</v>
      </c>
      <c r="J131" s="297">
        <v>0.04</v>
      </c>
      <c r="K131" s="202"/>
      <c r="L131" s="202" t="s">
        <v>772</v>
      </c>
      <c r="M131" s="298">
        <v>18</v>
      </c>
      <c r="N131" s="202">
        <v>0.05</v>
      </c>
      <c r="O131" s="202"/>
      <c r="P131" s="202"/>
      <c r="Q131" s="94"/>
      <c r="R131" s="202" t="str">
        <f t="shared" si="1"/>
        <v>PST_18</v>
      </c>
      <c r="S131" s="202">
        <v>18</v>
      </c>
      <c r="T131" s="255">
        <v>0.06</v>
      </c>
      <c r="U131" s="202" t="s">
        <v>632</v>
      </c>
      <c r="V131" s="202" t="s">
        <v>712</v>
      </c>
      <c r="W131" s="202">
        <v>28</v>
      </c>
      <c r="X131" s="255">
        <v>0.05</v>
      </c>
      <c r="Z131" s="94"/>
      <c r="AA131" s="94"/>
      <c r="AB131" s="111"/>
    </row>
    <row r="132" spans="6:28" x14ac:dyDescent="0.25">
      <c r="F132" s="94"/>
      <c r="H132" s="15" t="s">
        <v>637</v>
      </c>
      <c r="I132" s="202">
        <v>22</v>
      </c>
      <c r="J132" s="297">
        <v>0.1</v>
      </c>
      <c r="K132" s="202"/>
      <c r="L132" s="15" t="s">
        <v>632</v>
      </c>
      <c r="M132" s="17">
        <v>18</v>
      </c>
      <c r="N132" s="220">
        <v>0.04</v>
      </c>
      <c r="O132" s="202"/>
      <c r="P132" s="202"/>
      <c r="Q132" s="94"/>
      <c r="R132" s="202" t="str">
        <f t="shared" si="1"/>
        <v>PST_18</v>
      </c>
      <c r="S132" s="202">
        <v>18</v>
      </c>
      <c r="T132" s="202">
        <v>0.06</v>
      </c>
      <c r="U132" s="202" t="s">
        <v>632</v>
      </c>
      <c r="V132" s="202" t="s">
        <v>712</v>
      </c>
      <c r="W132" s="202">
        <v>28</v>
      </c>
      <c r="X132" s="255">
        <v>0.05</v>
      </c>
      <c r="Z132" s="94"/>
    </row>
    <row r="133" spans="6:28" x14ac:dyDescent="0.25">
      <c r="F133" s="94"/>
      <c r="H133" s="15" t="s">
        <v>637</v>
      </c>
      <c r="I133" s="202">
        <v>18</v>
      </c>
      <c r="J133" s="297">
        <v>0.1</v>
      </c>
      <c r="K133" s="202"/>
      <c r="L133" s="15" t="s">
        <v>637</v>
      </c>
      <c r="M133" s="298">
        <v>18</v>
      </c>
      <c r="N133" s="297">
        <v>0.04</v>
      </c>
      <c r="O133" s="202"/>
      <c r="P133" s="202"/>
      <c r="Q133" s="94"/>
      <c r="R133" s="202" t="str">
        <f t="shared" si="1"/>
        <v>PST_10</v>
      </c>
      <c r="S133" s="202">
        <v>10</v>
      </c>
      <c r="T133" s="202">
        <v>6.5000000000000002E-2</v>
      </c>
      <c r="U133" s="202" t="s">
        <v>632</v>
      </c>
      <c r="V133" s="202" t="s">
        <v>712</v>
      </c>
      <c r="W133" s="202">
        <v>28</v>
      </c>
      <c r="X133" s="255">
        <v>0.01</v>
      </c>
      <c r="Z133" s="94"/>
    </row>
    <row r="134" spans="6:28" x14ac:dyDescent="0.25">
      <c r="F134" s="94"/>
      <c r="H134" s="15" t="s">
        <v>637</v>
      </c>
      <c r="I134" s="202">
        <v>18</v>
      </c>
      <c r="J134" s="297">
        <v>0.04</v>
      </c>
      <c r="K134" s="202"/>
      <c r="L134" s="15" t="s">
        <v>633</v>
      </c>
      <c r="M134" s="17">
        <v>18</v>
      </c>
      <c r="N134" s="222">
        <v>0.03</v>
      </c>
      <c r="O134" s="202"/>
      <c r="P134" s="202"/>
      <c r="Q134" s="94"/>
      <c r="R134" s="202" t="str">
        <f t="shared" si="1"/>
        <v>PST_10</v>
      </c>
      <c r="S134" s="202">
        <v>10</v>
      </c>
      <c r="T134" s="202">
        <v>6.5000000000000002E-2</v>
      </c>
      <c r="U134" s="202" t="s">
        <v>632</v>
      </c>
      <c r="V134" s="202" t="s">
        <v>712</v>
      </c>
      <c r="W134" s="202">
        <v>28</v>
      </c>
      <c r="X134" s="255">
        <v>0.05</v>
      </c>
      <c r="Z134" s="94"/>
    </row>
    <row r="135" spans="6:28" x14ac:dyDescent="0.25">
      <c r="F135" s="94"/>
      <c r="H135" s="15" t="s">
        <v>637</v>
      </c>
      <c r="I135" s="202">
        <v>12</v>
      </c>
      <c r="J135" s="297">
        <v>0.03</v>
      </c>
      <c r="K135" s="202"/>
      <c r="L135" s="15" t="s">
        <v>632</v>
      </c>
      <c r="M135" s="17">
        <v>18</v>
      </c>
      <c r="N135" s="220">
        <v>0.02</v>
      </c>
      <c r="O135" s="202"/>
      <c r="P135" s="202"/>
      <c r="Q135" s="94"/>
      <c r="R135" s="202" t="str">
        <f t="shared" si="1"/>
        <v>PST_1</v>
      </c>
      <c r="S135" s="202">
        <v>1</v>
      </c>
      <c r="T135" s="202">
        <v>0.04</v>
      </c>
      <c r="U135" s="202" t="s">
        <v>632</v>
      </c>
      <c r="V135" s="202" t="s">
        <v>712</v>
      </c>
      <c r="W135" s="202">
        <v>28</v>
      </c>
      <c r="X135" s="255">
        <v>0.01</v>
      </c>
      <c r="Z135" s="94"/>
    </row>
    <row r="136" spans="6:28" x14ac:dyDescent="0.25">
      <c r="F136" s="94"/>
      <c r="H136" s="15" t="s">
        <v>637</v>
      </c>
      <c r="I136" s="202">
        <v>12</v>
      </c>
      <c r="J136" s="297">
        <v>7.0000000000000007E-2</v>
      </c>
      <c r="K136" s="202"/>
      <c r="L136" s="15" t="s">
        <v>633</v>
      </c>
      <c r="M136" s="17">
        <v>18</v>
      </c>
      <c r="N136" s="220">
        <v>0.02</v>
      </c>
      <c r="O136" s="202"/>
      <c r="P136" s="202"/>
    </row>
    <row r="137" spans="6:28" x14ac:dyDescent="0.25">
      <c r="F137" s="94"/>
      <c r="H137" s="15" t="s">
        <v>637</v>
      </c>
      <c r="I137" s="202">
        <v>21</v>
      </c>
      <c r="J137" s="297">
        <v>0.1</v>
      </c>
      <c r="K137" s="202"/>
      <c r="L137" s="15" t="s">
        <v>635</v>
      </c>
      <c r="M137" s="17">
        <v>20</v>
      </c>
      <c r="N137" s="220">
        <v>0.01</v>
      </c>
      <c r="O137" s="202"/>
      <c r="P137" s="202"/>
    </row>
    <row r="138" spans="6:28" x14ac:dyDescent="0.25">
      <c r="F138" s="94"/>
      <c r="H138" s="15" t="s">
        <v>637</v>
      </c>
      <c r="I138" s="202">
        <v>10</v>
      </c>
      <c r="J138" s="297">
        <v>0.03</v>
      </c>
      <c r="K138" s="202"/>
      <c r="L138" s="15" t="s">
        <v>635</v>
      </c>
      <c r="M138" s="17">
        <v>20</v>
      </c>
      <c r="N138" s="220">
        <v>0.01</v>
      </c>
      <c r="O138" s="202"/>
      <c r="P138" s="202"/>
    </row>
    <row r="139" spans="6:28" x14ac:dyDescent="0.25">
      <c r="F139" s="94"/>
      <c r="H139" s="15" t="s">
        <v>637</v>
      </c>
      <c r="I139" s="202">
        <v>6</v>
      </c>
      <c r="J139" s="202">
        <v>0.03</v>
      </c>
      <c r="K139" s="202"/>
      <c r="L139" s="15" t="s">
        <v>629</v>
      </c>
      <c r="M139" s="17">
        <v>21</v>
      </c>
      <c r="N139" s="220">
        <v>0.15</v>
      </c>
      <c r="O139" s="202"/>
      <c r="P139" s="202"/>
    </row>
    <row r="140" spans="6:28" x14ac:dyDescent="0.25">
      <c r="F140" s="94"/>
      <c r="H140" s="202" t="s">
        <v>636</v>
      </c>
      <c r="I140" s="202">
        <v>6</v>
      </c>
      <c r="J140" s="202">
        <v>0.25</v>
      </c>
      <c r="K140" s="202"/>
      <c r="L140" s="15" t="s">
        <v>637</v>
      </c>
      <c r="M140" s="298">
        <v>21</v>
      </c>
      <c r="N140" s="297">
        <v>0.1</v>
      </c>
      <c r="O140" s="202"/>
      <c r="P140" s="202"/>
    </row>
    <row r="141" spans="6:28" x14ac:dyDescent="0.25">
      <c r="F141" s="94"/>
      <c r="H141" s="202" t="s">
        <v>636</v>
      </c>
      <c r="I141" s="202">
        <v>2</v>
      </c>
      <c r="J141" s="202">
        <v>0.25</v>
      </c>
      <c r="K141" s="202"/>
      <c r="L141" s="202" t="s">
        <v>636</v>
      </c>
      <c r="M141" s="298">
        <v>21</v>
      </c>
      <c r="N141" s="202">
        <v>0.1</v>
      </c>
      <c r="O141" s="202"/>
      <c r="P141" s="202"/>
    </row>
    <row r="142" spans="6:28" x14ac:dyDescent="0.25">
      <c r="F142" s="94"/>
      <c r="H142" s="202" t="s">
        <v>636</v>
      </c>
      <c r="I142" s="202">
        <v>10</v>
      </c>
      <c r="J142" s="202">
        <v>0.15</v>
      </c>
      <c r="K142" s="202"/>
      <c r="L142" s="15" t="s">
        <v>632</v>
      </c>
      <c r="M142" s="17">
        <v>21</v>
      </c>
      <c r="N142" s="220">
        <v>0.03</v>
      </c>
      <c r="O142" s="202"/>
      <c r="P142" s="202"/>
    </row>
    <row r="143" spans="6:28" x14ac:dyDescent="0.25">
      <c r="F143" s="94"/>
      <c r="H143" s="202" t="s">
        <v>636</v>
      </c>
      <c r="I143" s="202">
        <v>18</v>
      </c>
      <c r="J143" s="202">
        <v>0.15</v>
      </c>
      <c r="K143" s="202"/>
      <c r="L143" s="135" t="s">
        <v>630</v>
      </c>
      <c r="M143" s="17">
        <v>22</v>
      </c>
      <c r="N143" s="220">
        <v>0.1</v>
      </c>
      <c r="O143" s="202"/>
      <c r="P143" s="202"/>
    </row>
    <row r="144" spans="6:28" x14ac:dyDescent="0.25">
      <c r="F144" s="94"/>
      <c r="H144" s="202" t="s">
        <v>636</v>
      </c>
      <c r="I144" s="202">
        <v>25</v>
      </c>
      <c r="J144" s="202">
        <v>0.1</v>
      </c>
      <c r="K144" s="202"/>
      <c r="L144" s="135" t="s">
        <v>630</v>
      </c>
      <c r="M144" s="17">
        <v>22</v>
      </c>
      <c r="N144" s="220">
        <v>0.1</v>
      </c>
      <c r="O144" s="202"/>
      <c r="P144" s="202"/>
    </row>
    <row r="145" spans="6:16" x14ac:dyDescent="0.25">
      <c r="F145" s="94"/>
      <c r="H145" s="202" t="s">
        <v>636</v>
      </c>
      <c r="I145" s="202">
        <v>21</v>
      </c>
      <c r="J145" s="202">
        <v>0.1</v>
      </c>
      <c r="K145" s="202"/>
      <c r="L145" s="15" t="s">
        <v>637</v>
      </c>
      <c r="M145" s="298">
        <v>22</v>
      </c>
      <c r="N145" s="297">
        <v>0.1</v>
      </c>
      <c r="O145" s="202"/>
      <c r="P145" s="202"/>
    </row>
    <row r="146" spans="6:16" x14ac:dyDescent="0.25">
      <c r="F146" s="94"/>
      <c r="H146" s="202" t="s">
        <v>772</v>
      </c>
      <c r="I146" s="202">
        <v>22</v>
      </c>
      <c r="J146" s="202">
        <v>0.06</v>
      </c>
      <c r="K146" s="202"/>
      <c r="L146" s="15" t="s">
        <v>632</v>
      </c>
      <c r="M146" s="218">
        <v>22</v>
      </c>
      <c r="N146" s="220">
        <v>0.08</v>
      </c>
      <c r="O146" s="202"/>
      <c r="P146" s="202"/>
    </row>
    <row r="147" spans="6:16" x14ac:dyDescent="0.25">
      <c r="F147" s="94"/>
      <c r="H147" s="202" t="s">
        <v>772</v>
      </c>
      <c r="I147" s="202">
        <v>22</v>
      </c>
      <c r="J147" s="202">
        <v>0.06</v>
      </c>
      <c r="K147" s="202"/>
      <c r="L147" s="15" t="s">
        <v>632</v>
      </c>
      <c r="M147" s="218">
        <v>22</v>
      </c>
      <c r="N147" s="221">
        <v>7.0000000000000007E-2</v>
      </c>
      <c r="O147" s="202"/>
      <c r="P147" s="202"/>
    </row>
    <row r="148" spans="6:16" x14ac:dyDescent="0.25">
      <c r="F148" s="94"/>
      <c r="H148" s="202" t="s">
        <v>772</v>
      </c>
      <c r="I148" s="202">
        <v>22</v>
      </c>
      <c r="J148" s="202">
        <v>0.06</v>
      </c>
      <c r="K148" s="202"/>
      <c r="L148" s="15" t="s">
        <v>632</v>
      </c>
      <c r="M148" s="218">
        <v>22</v>
      </c>
      <c r="N148" s="220">
        <v>7.0000000000000007E-2</v>
      </c>
      <c r="O148" s="202"/>
      <c r="P148" s="202"/>
    </row>
    <row r="149" spans="6:16" x14ac:dyDescent="0.25">
      <c r="F149" s="94"/>
      <c r="H149" s="202" t="s">
        <v>772</v>
      </c>
      <c r="I149" s="202">
        <v>22</v>
      </c>
      <c r="J149" s="202">
        <v>0.06</v>
      </c>
      <c r="K149" s="202"/>
      <c r="L149" s="202" t="s">
        <v>772</v>
      </c>
      <c r="M149" s="298">
        <v>22</v>
      </c>
      <c r="N149" s="202">
        <v>0.06</v>
      </c>
      <c r="O149" s="202"/>
      <c r="P149" s="202"/>
    </row>
    <row r="150" spans="6:16" x14ac:dyDescent="0.25">
      <c r="F150" s="94"/>
      <c r="H150" s="202" t="s">
        <v>772</v>
      </c>
      <c r="I150" s="202">
        <v>22</v>
      </c>
      <c r="J150" s="202">
        <v>0.06</v>
      </c>
      <c r="K150" s="202"/>
      <c r="L150" s="202" t="s">
        <v>772</v>
      </c>
      <c r="M150" s="298">
        <v>22</v>
      </c>
      <c r="N150" s="202">
        <v>0.06</v>
      </c>
      <c r="O150" s="202"/>
      <c r="P150" s="202"/>
    </row>
    <row r="151" spans="6:16" x14ac:dyDescent="0.25">
      <c r="F151" s="94"/>
      <c r="H151" s="202" t="s">
        <v>772</v>
      </c>
      <c r="I151" s="202">
        <v>16</v>
      </c>
      <c r="J151" s="202">
        <v>0.05</v>
      </c>
      <c r="K151" s="202"/>
      <c r="L151" s="202" t="s">
        <v>772</v>
      </c>
      <c r="M151" s="298">
        <v>22</v>
      </c>
      <c r="N151" s="202">
        <v>0.06</v>
      </c>
      <c r="O151" s="202"/>
      <c r="P151" s="202"/>
    </row>
    <row r="152" spans="6:16" x14ac:dyDescent="0.25">
      <c r="F152" s="94"/>
      <c r="H152" s="202" t="s">
        <v>772</v>
      </c>
      <c r="I152" s="202">
        <v>16</v>
      </c>
      <c r="J152" s="202">
        <v>0.05</v>
      </c>
      <c r="K152" s="202"/>
      <c r="L152" s="202" t="s">
        <v>772</v>
      </c>
      <c r="M152" s="298">
        <v>22</v>
      </c>
      <c r="N152" s="202">
        <v>0.06</v>
      </c>
      <c r="O152" s="202"/>
      <c r="P152" s="202"/>
    </row>
    <row r="153" spans="6:16" x14ac:dyDescent="0.25">
      <c r="F153" s="94"/>
      <c r="H153" s="202" t="s">
        <v>772</v>
      </c>
      <c r="I153" s="202">
        <v>16</v>
      </c>
      <c r="J153" s="202">
        <v>0.05</v>
      </c>
      <c r="K153" s="202"/>
      <c r="L153" s="202" t="s">
        <v>772</v>
      </c>
      <c r="M153" s="298">
        <v>22</v>
      </c>
      <c r="N153" s="202">
        <v>0.06</v>
      </c>
      <c r="O153" s="202"/>
      <c r="P153" s="202"/>
    </row>
    <row r="154" spans="6:16" x14ac:dyDescent="0.25">
      <c r="F154" s="94"/>
      <c r="H154" s="202" t="s">
        <v>772</v>
      </c>
      <c r="I154" s="202">
        <v>16</v>
      </c>
      <c r="J154" s="202">
        <v>0.05</v>
      </c>
      <c r="K154" s="202"/>
      <c r="L154" s="135" t="s">
        <v>630</v>
      </c>
      <c r="M154" s="17">
        <v>22</v>
      </c>
      <c r="N154" s="220">
        <v>0.05</v>
      </c>
      <c r="O154" s="202"/>
      <c r="P154" s="202"/>
    </row>
    <row r="155" spans="6:16" x14ac:dyDescent="0.25">
      <c r="F155" s="94"/>
      <c r="H155" s="202" t="s">
        <v>772</v>
      </c>
      <c r="I155" s="202">
        <v>16</v>
      </c>
      <c r="J155" s="202">
        <v>0.05</v>
      </c>
      <c r="K155" s="202"/>
      <c r="L155" s="15" t="s">
        <v>635</v>
      </c>
      <c r="M155" s="17">
        <v>22</v>
      </c>
      <c r="N155" s="220">
        <v>0.05</v>
      </c>
      <c r="O155" s="202"/>
      <c r="P155" s="202"/>
    </row>
    <row r="156" spans="6:16" x14ac:dyDescent="0.25">
      <c r="F156" s="94"/>
      <c r="H156" s="202" t="s">
        <v>772</v>
      </c>
      <c r="I156" s="202">
        <v>18</v>
      </c>
      <c r="J156" s="202">
        <v>0.05</v>
      </c>
      <c r="K156" s="202"/>
      <c r="L156" s="15" t="s">
        <v>628</v>
      </c>
      <c r="M156" s="17">
        <v>22</v>
      </c>
      <c r="N156" s="220">
        <v>0.04</v>
      </c>
      <c r="O156" s="202"/>
      <c r="P156" s="202"/>
    </row>
    <row r="157" spans="6:16" x14ac:dyDescent="0.25">
      <c r="F157" s="94"/>
      <c r="H157" s="202" t="s">
        <v>772</v>
      </c>
      <c r="I157" s="202">
        <v>18</v>
      </c>
      <c r="J157" s="202">
        <v>0.05</v>
      </c>
      <c r="K157" s="202"/>
      <c r="L157" s="15" t="s">
        <v>633</v>
      </c>
      <c r="M157" s="17">
        <v>22</v>
      </c>
      <c r="N157" s="220">
        <v>0.04</v>
      </c>
      <c r="O157" s="202"/>
      <c r="P157" s="202"/>
    </row>
    <row r="158" spans="6:16" x14ac:dyDescent="0.25">
      <c r="F158" s="94"/>
      <c r="H158" s="202" t="s">
        <v>772</v>
      </c>
      <c r="I158" s="202">
        <v>18</v>
      </c>
      <c r="J158" s="202">
        <v>0.05</v>
      </c>
      <c r="K158" s="202"/>
      <c r="L158" s="15" t="s">
        <v>637</v>
      </c>
      <c r="M158" s="298">
        <v>22</v>
      </c>
      <c r="N158" s="297">
        <v>0.04</v>
      </c>
      <c r="O158" s="202"/>
      <c r="P158" s="202"/>
    </row>
    <row r="159" spans="6:16" x14ac:dyDescent="0.25">
      <c r="F159" s="94"/>
      <c r="H159" s="202" t="s">
        <v>772</v>
      </c>
      <c r="I159" s="202">
        <v>18</v>
      </c>
      <c r="J159" s="202">
        <v>0.05</v>
      </c>
      <c r="K159" s="202"/>
      <c r="L159" s="15" t="s">
        <v>628</v>
      </c>
      <c r="M159" s="17">
        <v>22</v>
      </c>
      <c r="N159" s="220">
        <v>0.03</v>
      </c>
      <c r="O159" s="202"/>
      <c r="P159" s="202"/>
    </row>
    <row r="160" spans="6:16" x14ac:dyDescent="0.25">
      <c r="F160" s="94"/>
      <c r="H160" s="202" t="s">
        <v>772</v>
      </c>
      <c r="I160" s="202">
        <v>18</v>
      </c>
      <c r="J160" s="202">
        <v>0.05</v>
      </c>
      <c r="K160" s="202"/>
      <c r="L160" s="15" t="s">
        <v>632</v>
      </c>
      <c r="M160" s="218">
        <v>22</v>
      </c>
      <c r="N160" s="220">
        <v>0.03</v>
      </c>
      <c r="O160" s="202"/>
      <c r="P160" s="202"/>
    </row>
    <row r="161" spans="6:16" x14ac:dyDescent="0.25">
      <c r="F161" s="94"/>
      <c r="H161" s="202" t="s">
        <v>772</v>
      </c>
      <c r="I161" s="202">
        <v>10</v>
      </c>
      <c r="J161" s="202">
        <v>0.04</v>
      </c>
      <c r="K161" s="202"/>
      <c r="L161" s="15" t="s">
        <v>628</v>
      </c>
      <c r="M161" s="17">
        <v>22</v>
      </c>
      <c r="N161" s="220">
        <v>0.02</v>
      </c>
      <c r="O161" s="202"/>
      <c r="P161" s="202"/>
    </row>
    <row r="162" spans="6:16" x14ac:dyDescent="0.25">
      <c r="F162" s="94"/>
      <c r="H162" s="202" t="s">
        <v>772</v>
      </c>
      <c r="I162" s="202">
        <v>10</v>
      </c>
      <c r="J162" s="202">
        <v>0.04</v>
      </c>
      <c r="K162" s="202"/>
      <c r="L162" s="15" t="s">
        <v>633</v>
      </c>
      <c r="M162" s="17">
        <v>22</v>
      </c>
      <c r="N162" s="220">
        <v>0.02</v>
      </c>
      <c r="O162" s="202"/>
      <c r="P162" s="202"/>
    </row>
    <row r="163" spans="6:16" x14ac:dyDescent="0.25">
      <c r="F163" s="94"/>
      <c r="H163" s="202" t="s">
        <v>772</v>
      </c>
      <c r="I163" s="202">
        <v>10</v>
      </c>
      <c r="J163" s="202">
        <v>0.04</v>
      </c>
      <c r="K163" s="202"/>
      <c r="L163" s="15" t="s">
        <v>628</v>
      </c>
      <c r="M163" s="17">
        <v>22</v>
      </c>
      <c r="N163" s="220">
        <v>0.01</v>
      </c>
      <c r="O163" s="202"/>
      <c r="P163" s="202"/>
    </row>
    <row r="164" spans="6:16" x14ac:dyDescent="0.25">
      <c r="F164" s="94"/>
      <c r="H164" s="202" t="s">
        <v>772</v>
      </c>
      <c r="I164" s="202">
        <v>10</v>
      </c>
      <c r="J164" s="202">
        <v>0.04</v>
      </c>
      <c r="K164" s="202"/>
      <c r="L164" s="202" t="s">
        <v>636</v>
      </c>
      <c r="M164" s="298">
        <v>25</v>
      </c>
      <c r="N164" s="202">
        <v>0.1</v>
      </c>
      <c r="O164" s="202"/>
      <c r="P164" s="202"/>
    </row>
    <row r="165" spans="6:16" x14ac:dyDescent="0.25">
      <c r="F165" s="94"/>
      <c r="H165" s="202" t="s">
        <v>772</v>
      </c>
      <c r="I165" s="202">
        <v>10</v>
      </c>
      <c r="J165" s="202">
        <v>0.04</v>
      </c>
      <c r="K165" s="202"/>
      <c r="L165" s="15" t="s">
        <v>628</v>
      </c>
      <c r="M165" s="17">
        <v>28</v>
      </c>
      <c r="N165" s="220">
        <v>0.25</v>
      </c>
      <c r="O165" s="202"/>
      <c r="P165" s="202"/>
    </row>
    <row r="166" spans="6:16" x14ac:dyDescent="0.25">
      <c r="F166" s="94"/>
      <c r="O166"/>
      <c r="P166" s="94"/>
    </row>
  </sheetData>
  <sortState xmlns:xlrd2="http://schemas.microsoft.com/office/spreadsheetml/2017/richdata2" ref="L39:N165">
    <sortCondition ref="M39:M165"/>
    <sortCondition descending="1" ref="N39:N165"/>
    <sortCondition ref="L39:L165"/>
  </sortState>
  <pageMargins left="0.45" right="0.2" top="0.75" bottom="0.5" header="0.3" footer="0.3"/>
  <pageSetup orientation="portrait" r:id="rId1"/>
  <headerFooter>
    <oddHeader>&amp;C&amp;"Times New Roman,Bold"&amp;10FY20 LWG Data Collection&amp;R&amp;10 8/20/19</oddHeader>
    <oddFooter>&amp;C&amp;"Times New Roman,Italic"&amp;8USDA is an Equal Opportunity Provider and Employer</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AR428"/>
  <sheetViews>
    <sheetView zoomScaleNormal="100" workbookViewId="0">
      <selection activeCell="G8" sqref="G8"/>
    </sheetView>
  </sheetViews>
  <sheetFormatPr defaultRowHeight="12.75" x14ac:dyDescent="0.2"/>
  <cols>
    <col min="1" max="1" width="1.85546875" style="15" customWidth="1"/>
    <col min="2" max="2" width="2.140625" style="15" customWidth="1"/>
    <col min="3" max="3" width="31" style="15" customWidth="1"/>
    <col min="4" max="4" width="3" style="15" customWidth="1"/>
    <col min="5" max="5" width="3.42578125" style="15" customWidth="1"/>
    <col min="6" max="6" width="43.5703125" style="15" customWidth="1"/>
    <col min="7" max="7" width="9.42578125" style="15" customWidth="1"/>
    <col min="8" max="18" width="9.140625" style="15"/>
    <col min="19" max="19" width="15.28515625" style="15" customWidth="1"/>
    <col min="20" max="16384" width="9.140625" style="15"/>
  </cols>
  <sheetData>
    <row r="1" spans="2:17" ht="5.25" customHeight="1" x14ac:dyDescent="0.2"/>
    <row r="2" spans="2:17" ht="18.75" x14ac:dyDescent="0.3">
      <c r="B2" s="5" t="s">
        <v>85</v>
      </c>
    </row>
    <row r="3" spans="2:17" ht="15" customHeight="1" x14ac:dyDescent="0.2">
      <c r="B3" s="126"/>
      <c r="C3" s="322" t="s">
        <v>826</v>
      </c>
    </row>
    <row r="4" spans="2:17" ht="21" customHeight="1" x14ac:dyDescent="0.2">
      <c r="B4" s="126"/>
    </row>
    <row r="5" spans="2:17" ht="14.25" customHeight="1" x14ac:dyDescent="0.2">
      <c r="B5" s="126"/>
    </row>
    <row r="6" spans="2:17" ht="40.5" customHeight="1" x14ac:dyDescent="0.2">
      <c r="C6" s="18" t="s">
        <v>38</v>
      </c>
      <c r="D6" s="18"/>
      <c r="E6" s="18"/>
      <c r="F6" s="18" t="s">
        <v>89</v>
      </c>
      <c r="G6" s="20" t="s">
        <v>828</v>
      </c>
      <c r="Q6" s="144" t="s">
        <v>764</v>
      </c>
    </row>
    <row r="7" spans="2:17" ht="12" customHeight="1" x14ac:dyDescent="0.2">
      <c r="B7" s="37"/>
      <c r="C7" s="37"/>
      <c r="D7" s="37"/>
      <c r="E7" s="37"/>
      <c r="F7" s="37"/>
      <c r="G7" s="37"/>
      <c r="Q7" s="144"/>
    </row>
    <row r="8" spans="2:17" ht="15" x14ac:dyDescent="0.25">
      <c r="B8" s="25"/>
      <c r="C8" s="11" t="s">
        <v>42</v>
      </c>
      <c r="D8" s="115">
        <v>1</v>
      </c>
      <c r="E8" s="51" t="s">
        <v>83</v>
      </c>
      <c r="F8" s="8" t="s">
        <v>43</v>
      </c>
      <c r="G8" s="227">
        <f>SUMIF($L$41:$L$167,D8,$N$41:$N$167)/11</f>
        <v>5.6363636363636366E-2</v>
      </c>
      <c r="H8" s="202"/>
      <c r="Q8" s="312">
        <f>SUMIF($T$41:$T$137,D8,$U$41:$U$137)/10</f>
        <v>7.4999999999999997E-2</v>
      </c>
    </row>
    <row r="9" spans="2:17" ht="15" x14ac:dyDescent="0.25">
      <c r="B9" s="25"/>
      <c r="C9" s="11"/>
      <c r="D9" s="115">
        <v>2</v>
      </c>
      <c r="E9" s="51" t="s">
        <v>83</v>
      </c>
      <c r="F9" s="8" t="s">
        <v>44</v>
      </c>
      <c r="G9" s="227">
        <f>SUMIF($L$41:$L$167,D9,$N$41:$N$167)/11</f>
        <v>2.2727272727272728E-2</v>
      </c>
      <c r="H9" s="202"/>
      <c r="Q9" s="312">
        <f>SUMIF($T$41:$T$137,D9,$U$41:$U$137)/10</f>
        <v>0</v>
      </c>
    </row>
    <row r="10" spans="2:17" ht="15" x14ac:dyDescent="0.25">
      <c r="B10" s="25"/>
      <c r="C10" s="35"/>
      <c r="D10" s="115"/>
      <c r="E10" s="51"/>
      <c r="F10" s="60"/>
      <c r="G10" s="227"/>
      <c r="H10" s="202"/>
      <c r="Q10" s="312"/>
    </row>
    <row r="11" spans="2:17" ht="12" customHeight="1" x14ac:dyDescent="0.25">
      <c r="B11" s="25"/>
      <c r="C11" s="35" t="s">
        <v>46</v>
      </c>
      <c r="D11" s="115">
        <v>6</v>
      </c>
      <c r="E11" s="51" t="s">
        <v>83</v>
      </c>
      <c r="F11" s="8" t="s">
        <v>49</v>
      </c>
      <c r="G11" s="227">
        <f>SUMIF($L$41:$L$167,D11,$N$41:$N$167)/11</f>
        <v>0.14181818181818182</v>
      </c>
      <c r="H11" s="202"/>
      <c r="Q11" s="312">
        <f>SUMIF($T$41:$T$137,D11,$U$41:$U$137)/10</f>
        <v>0.11899999999999999</v>
      </c>
    </row>
    <row r="12" spans="2:17" ht="12" customHeight="1" x14ac:dyDescent="0.25">
      <c r="B12" s="25"/>
      <c r="C12" s="35"/>
      <c r="D12" s="115"/>
      <c r="E12" s="51"/>
      <c r="F12" s="60"/>
      <c r="G12" s="228"/>
      <c r="H12" s="202"/>
      <c r="Q12" s="319"/>
    </row>
    <row r="13" spans="2:17" ht="12" customHeight="1" x14ac:dyDescent="0.25">
      <c r="B13" s="25"/>
      <c r="C13" s="35"/>
      <c r="D13" s="115"/>
      <c r="E13" s="51"/>
      <c r="F13" s="60"/>
      <c r="G13" s="228"/>
      <c r="H13" s="202"/>
      <c r="Q13" s="319"/>
    </row>
    <row r="14" spans="2:17" ht="12" customHeight="1" x14ac:dyDescent="0.25">
      <c r="B14" s="25"/>
      <c r="C14" s="11" t="s">
        <v>51</v>
      </c>
      <c r="D14" s="115">
        <v>10</v>
      </c>
      <c r="E14" s="51" t="s">
        <v>83</v>
      </c>
      <c r="F14" s="8" t="s">
        <v>54</v>
      </c>
      <c r="G14" s="227">
        <f>SUMIF($L$41:$L$167,D14,$N$41:$N$167)/11</f>
        <v>0.19909090909090912</v>
      </c>
      <c r="H14" s="202"/>
      <c r="Q14" s="312">
        <f>SUMIF($T$41:$T$137,D14,$U$41:$U$137)/10</f>
        <v>0.16899999999999998</v>
      </c>
    </row>
    <row r="15" spans="2:17" ht="15" x14ac:dyDescent="0.25">
      <c r="B15" s="25"/>
      <c r="C15" s="11"/>
      <c r="D15" s="115"/>
      <c r="E15" s="51"/>
      <c r="F15" s="8"/>
      <c r="G15" s="227"/>
      <c r="H15" s="202"/>
      <c r="Q15" s="312"/>
    </row>
    <row r="16" spans="2:17" ht="15" x14ac:dyDescent="0.25">
      <c r="B16" s="25"/>
      <c r="C16" s="35"/>
      <c r="D16" s="115"/>
      <c r="E16" s="51"/>
      <c r="F16" s="60"/>
      <c r="G16" s="227"/>
      <c r="H16" s="202"/>
      <c r="Q16" s="312"/>
    </row>
    <row r="17" spans="2:17" ht="12" customHeight="1" x14ac:dyDescent="0.25">
      <c r="B17" s="25"/>
      <c r="C17" s="11" t="s">
        <v>55</v>
      </c>
      <c r="D17" s="115">
        <v>11</v>
      </c>
      <c r="E17" s="51" t="s">
        <v>83</v>
      </c>
      <c r="F17" s="8" t="s">
        <v>56</v>
      </c>
      <c r="G17" s="227">
        <f>SUMIF($L$41:$L$167,D17,$N$41:$N$167)/11</f>
        <v>7.4545454545454554E-2</v>
      </c>
      <c r="H17" s="202"/>
      <c r="Q17" s="312">
        <f>SUMIF($T$41:$T$137,D17,$U$41:$U$137)/10</f>
        <v>6.9999999999999993E-2</v>
      </c>
    </row>
    <row r="18" spans="2:17" ht="15" x14ac:dyDescent="0.25">
      <c r="B18" s="25"/>
      <c r="C18" s="11"/>
      <c r="D18" s="115">
        <v>12</v>
      </c>
      <c r="E18" s="51" t="s">
        <v>83</v>
      </c>
      <c r="F18" s="8" t="s">
        <v>57</v>
      </c>
      <c r="G18" s="227">
        <f t="shared" ref="G18:G20" si="0">SUMIF($L$41:$L$167,D18,$N$41:$N$167)/11</f>
        <v>1.9999999999999997E-2</v>
      </c>
      <c r="H18" s="202"/>
      <c r="Q18" s="312">
        <f t="shared" ref="Q18:Q20" si="1">SUMIF($T$41:$T$137,D18,$U$41:$U$137)/10</f>
        <v>2.9000000000000005E-2</v>
      </c>
    </row>
    <row r="19" spans="2:17" ht="26.25" x14ac:dyDescent="0.25">
      <c r="B19" s="25"/>
      <c r="C19" s="11"/>
      <c r="D19" s="127">
        <v>13</v>
      </c>
      <c r="E19" s="51" t="s">
        <v>83</v>
      </c>
      <c r="F19" s="8" t="s">
        <v>58</v>
      </c>
      <c r="G19" s="227">
        <f t="shared" si="0"/>
        <v>1.3636363636363639E-2</v>
      </c>
      <c r="H19" s="202"/>
      <c r="Q19" s="312">
        <f t="shared" si="1"/>
        <v>5.1000000000000004E-2</v>
      </c>
    </row>
    <row r="20" spans="2:17" ht="15" x14ac:dyDescent="0.25">
      <c r="B20" s="25"/>
      <c r="C20" s="11"/>
      <c r="D20" s="115">
        <v>16</v>
      </c>
      <c r="E20" s="51" t="s">
        <v>83</v>
      </c>
      <c r="F20" s="8" t="s">
        <v>61</v>
      </c>
      <c r="G20" s="227">
        <f t="shared" si="0"/>
        <v>7.5454545454545482E-2</v>
      </c>
      <c r="H20" s="202"/>
      <c r="Q20" s="312">
        <f t="shared" si="1"/>
        <v>3.9E-2</v>
      </c>
    </row>
    <row r="21" spans="2:17" ht="15" x14ac:dyDescent="0.25">
      <c r="B21" s="25"/>
      <c r="C21" s="35"/>
      <c r="D21" s="115"/>
      <c r="E21" s="51"/>
      <c r="F21" s="60"/>
      <c r="G21" s="229"/>
      <c r="H21" s="202"/>
      <c r="Q21" s="320"/>
    </row>
    <row r="22" spans="2:17" ht="15" x14ac:dyDescent="0.25">
      <c r="B22" s="25"/>
      <c r="C22" s="11" t="s">
        <v>63</v>
      </c>
      <c r="D22" s="115">
        <v>18</v>
      </c>
      <c r="E22" s="51" t="s">
        <v>83</v>
      </c>
      <c r="F22" s="8" t="s">
        <v>64</v>
      </c>
      <c r="G22" s="227">
        <f t="shared" ref="G22:G24" si="2">SUMIF($L$41:$L$167,D22,$N$41:$N$167)/11</f>
        <v>0.22363636363636361</v>
      </c>
      <c r="H22" s="202"/>
      <c r="Q22" s="312">
        <f>SUMIF($T$41:$T$137,D22,$U$41:$U$137)/10</f>
        <v>0.27200000000000013</v>
      </c>
    </row>
    <row r="23" spans="2:17" ht="12" customHeight="1" x14ac:dyDescent="0.25">
      <c r="B23" s="25"/>
      <c r="C23" s="11"/>
      <c r="D23" s="115">
        <v>20</v>
      </c>
      <c r="E23" s="51" t="s">
        <v>83</v>
      </c>
      <c r="F23" s="8" t="s">
        <v>66</v>
      </c>
      <c r="G23" s="227">
        <f t="shared" si="2"/>
        <v>1.8181818181818182E-3</v>
      </c>
      <c r="H23" s="202"/>
      <c r="Q23" s="312">
        <f t="shared" ref="Q23:Q24" si="3">SUMIF($T$41:$T$137,D23,$U$41:$U$137)/10</f>
        <v>0</v>
      </c>
    </row>
    <row r="24" spans="2:17" x14ac:dyDescent="0.2">
      <c r="B24" s="25"/>
      <c r="C24" s="11"/>
      <c r="D24" s="115">
        <v>21</v>
      </c>
      <c r="E24" s="51" t="s">
        <v>83</v>
      </c>
      <c r="F24" s="8" t="s">
        <v>67</v>
      </c>
      <c r="G24" s="227">
        <f t="shared" si="2"/>
        <v>3.4545454545454546E-2</v>
      </c>
      <c r="Q24" s="312">
        <f t="shared" si="3"/>
        <v>0.05</v>
      </c>
    </row>
    <row r="25" spans="2:17" x14ac:dyDescent="0.2">
      <c r="B25" s="25"/>
      <c r="C25" s="35"/>
      <c r="D25" s="115"/>
      <c r="E25" s="51"/>
      <c r="F25" s="60"/>
      <c r="G25" s="229"/>
      <c r="Q25" s="320"/>
    </row>
    <row r="26" spans="2:17" ht="25.5" x14ac:dyDescent="0.2">
      <c r="B26" s="25"/>
      <c r="C26" s="22" t="s">
        <v>68</v>
      </c>
      <c r="D26" s="115">
        <v>22</v>
      </c>
      <c r="E26" s="51" t="s">
        <v>83</v>
      </c>
      <c r="F26" s="23" t="s">
        <v>69</v>
      </c>
      <c r="G26" s="227">
        <f>SUMIF($L$41:$L$167,D26,$N$41:$N$167)/11</f>
        <v>0.10454545454545458</v>
      </c>
      <c r="Q26" s="312">
        <f>SUMIF($T$41:$T$137,D26,$U$41:$U$137)/10</f>
        <v>9.4E-2</v>
      </c>
    </row>
    <row r="27" spans="2:17" ht="12" customHeight="1" x14ac:dyDescent="0.2">
      <c r="B27" s="25"/>
      <c r="C27" s="35"/>
      <c r="D27" s="115"/>
      <c r="E27" s="51"/>
      <c r="F27" s="60"/>
      <c r="G27" s="228"/>
      <c r="Q27" s="319"/>
    </row>
    <row r="28" spans="2:17" ht="25.5" x14ac:dyDescent="0.2">
      <c r="B28" s="25"/>
      <c r="C28" s="128" t="s">
        <v>70</v>
      </c>
      <c r="D28" s="127">
        <v>25</v>
      </c>
      <c r="E28" s="51" t="s">
        <v>83</v>
      </c>
      <c r="F28" s="23" t="s">
        <v>73</v>
      </c>
      <c r="G28" s="227">
        <f>SUMIF($L$41:$L$167,D28,$N$41:$N$167)/11</f>
        <v>9.0909090909090922E-3</v>
      </c>
      <c r="Q28" s="312">
        <f>SUMIF($T$41:$T$137,D28,$U$41:$U$137)/10</f>
        <v>1.4999999999999999E-2</v>
      </c>
    </row>
    <row r="29" spans="2:17" ht="12" customHeight="1" x14ac:dyDescent="0.2">
      <c r="B29" s="25"/>
      <c r="C29" s="35"/>
      <c r="D29" s="115"/>
      <c r="E29" s="51"/>
      <c r="F29" s="60"/>
      <c r="G29" s="228"/>
      <c r="Q29" s="319"/>
    </row>
    <row r="30" spans="2:17" ht="12" customHeight="1" x14ac:dyDescent="0.2">
      <c r="B30" s="25"/>
      <c r="C30" s="35" t="s">
        <v>77</v>
      </c>
      <c r="D30" s="127">
        <v>28</v>
      </c>
      <c r="E30" s="51" t="s">
        <v>83</v>
      </c>
      <c r="F30" s="23" t="s">
        <v>78</v>
      </c>
      <c r="G30" s="227">
        <f>SUMIF($L$41:$L$167,D30,$N$41:$N$167)/11</f>
        <v>2.2727272727272728E-2</v>
      </c>
      <c r="Q30" s="312">
        <f>SUMIF($T$41:$T$137,D30,$U$41:$U$137)/10</f>
        <v>1.7000000000000001E-2</v>
      </c>
    </row>
    <row r="31" spans="2:17" x14ac:dyDescent="0.2">
      <c r="B31" s="25"/>
      <c r="C31" s="22"/>
      <c r="D31" s="25"/>
      <c r="E31" s="51"/>
      <c r="F31" s="23"/>
      <c r="G31" s="227"/>
      <c r="Q31" s="144"/>
    </row>
    <row r="32" spans="2:17" ht="18" customHeight="1" x14ac:dyDescent="0.2">
      <c r="B32" s="32"/>
      <c r="C32" s="32"/>
      <c r="D32" s="32"/>
      <c r="E32" s="32"/>
      <c r="F32" s="32"/>
      <c r="G32" s="230"/>
      <c r="Q32" s="144"/>
    </row>
    <row r="33" spans="2:44" ht="24" customHeight="1" x14ac:dyDescent="0.2">
      <c r="B33" s="129"/>
      <c r="C33" s="129"/>
      <c r="D33" s="129"/>
      <c r="E33" s="129"/>
      <c r="F33" s="29" t="s">
        <v>88</v>
      </c>
      <c r="G33" s="231">
        <f>SUM(G8:G30)</f>
        <v>1.0000000000000002</v>
      </c>
      <c r="Q33" s="321">
        <f>SUM(Q8:Q30)</f>
        <v>1.0000000000000002</v>
      </c>
    </row>
    <row r="34" spans="2:44" x14ac:dyDescent="0.2">
      <c r="C34" s="232"/>
    </row>
    <row r="40" spans="2:44" x14ac:dyDescent="0.2">
      <c r="I40" s="267"/>
      <c r="J40" s="267" t="s">
        <v>407</v>
      </c>
      <c r="K40" s="267" t="s">
        <v>240</v>
      </c>
      <c r="L40" s="267" t="s">
        <v>238</v>
      </c>
      <c r="M40" s="267" t="s">
        <v>239</v>
      </c>
      <c r="N40" s="267" t="s">
        <v>408</v>
      </c>
      <c r="O40" s="267" t="s">
        <v>376</v>
      </c>
      <c r="P40" s="267" t="s">
        <v>409</v>
      </c>
      <c r="Q40" s="267" t="s">
        <v>771</v>
      </c>
      <c r="R40" s="267" t="s">
        <v>410</v>
      </c>
    </row>
    <row r="41" spans="2:44" x14ac:dyDescent="0.2">
      <c r="I41" s="267">
        <v>1</v>
      </c>
      <c r="J41" s="267">
        <v>2020</v>
      </c>
      <c r="K41" s="267" t="s">
        <v>3</v>
      </c>
      <c r="L41" s="267">
        <v>1</v>
      </c>
      <c r="M41" s="267">
        <v>1</v>
      </c>
      <c r="N41" s="267">
        <v>0.31</v>
      </c>
      <c r="O41" s="267"/>
      <c r="P41" s="267"/>
      <c r="Q41" s="267">
        <v>100000</v>
      </c>
      <c r="R41" s="267" t="s">
        <v>220</v>
      </c>
      <c r="T41" s="17">
        <v>1</v>
      </c>
      <c r="U41" s="220">
        <v>0.31</v>
      </c>
      <c r="V41" s="15" t="s">
        <v>220</v>
      </c>
      <c r="X41" s="144">
        <v>1</v>
      </c>
      <c r="AA41" s="15" t="s">
        <v>407</v>
      </c>
      <c r="AB41" s="15" t="s">
        <v>240</v>
      </c>
      <c r="AC41" s="15" t="s">
        <v>238</v>
      </c>
      <c r="AD41" s="15" t="s">
        <v>239</v>
      </c>
      <c r="AE41" s="15" t="s">
        <v>408</v>
      </c>
      <c r="AF41" s="15" t="s">
        <v>376</v>
      </c>
      <c r="AG41" s="15" t="s">
        <v>409</v>
      </c>
      <c r="AH41" s="15" t="s">
        <v>410</v>
      </c>
    </row>
    <row r="42" spans="2:44" x14ac:dyDescent="0.2">
      <c r="I42" s="267">
        <v>2</v>
      </c>
      <c r="J42" s="267">
        <v>2020</v>
      </c>
      <c r="K42" s="267" t="s">
        <v>3</v>
      </c>
      <c r="L42" s="267">
        <v>10</v>
      </c>
      <c r="M42" s="267">
        <v>2</v>
      </c>
      <c r="N42" s="267">
        <v>0.28000000000000003</v>
      </c>
      <c r="O42" s="267"/>
      <c r="P42" s="267"/>
      <c r="Q42" s="267">
        <v>10000</v>
      </c>
      <c r="R42" s="267" t="s">
        <v>220</v>
      </c>
      <c r="T42" s="17">
        <v>10</v>
      </c>
      <c r="U42" s="220">
        <v>0.26</v>
      </c>
      <c r="V42" s="15" t="s">
        <v>220</v>
      </c>
      <c r="X42" s="144">
        <v>10</v>
      </c>
      <c r="AA42" s="15">
        <v>2019</v>
      </c>
      <c r="AB42" s="15" t="s">
        <v>3</v>
      </c>
      <c r="AC42" s="17">
        <v>1</v>
      </c>
      <c r="AD42" s="15">
        <v>1</v>
      </c>
      <c r="AE42" s="220">
        <v>0.31</v>
      </c>
      <c r="AF42" s="131">
        <v>3</v>
      </c>
      <c r="AG42" s="131">
        <v>1200</v>
      </c>
      <c r="AH42" s="15" t="s">
        <v>220</v>
      </c>
      <c r="AI42" s="144">
        <f>AF42*AG42</f>
        <v>3600</v>
      </c>
      <c r="AM42" s="153">
        <v>1</v>
      </c>
      <c r="AN42" s="154">
        <v>0.4</v>
      </c>
      <c r="AQ42" s="144">
        <v>1</v>
      </c>
      <c r="AR42" s="144">
        <v>0.4</v>
      </c>
    </row>
    <row r="43" spans="2:44" x14ac:dyDescent="0.2">
      <c r="I43" s="267">
        <v>3</v>
      </c>
      <c r="J43" s="267">
        <v>2020</v>
      </c>
      <c r="K43" s="267" t="s">
        <v>260</v>
      </c>
      <c r="L43" s="267">
        <v>18</v>
      </c>
      <c r="M43" s="267">
        <v>3</v>
      </c>
      <c r="N43" s="267">
        <v>0.1</v>
      </c>
      <c r="O43" s="267"/>
      <c r="P43" s="267"/>
      <c r="Q43" s="267">
        <v>10000</v>
      </c>
      <c r="R43" s="267" t="s">
        <v>220</v>
      </c>
      <c r="T43" s="17">
        <v>18</v>
      </c>
      <c r="U43" s="220">
        <v>0.1</v>
      </c>
      <c r="V43" s="15" t="s">
        <v>220</v>
      </c>
      <c r="X43" s="144">
        <v>11</v>
      </c>
      <c r="AA43" s="15">
        <v>2019</v>
      </c>
      <c r="AB43" s="15" t="s">
        <v>3</v>
      </c>
      <c r="AC43" s="17">
        <v>10</v>
      </c>
      <c r="AD43" s="15">
        <v>2</v>
      </c>
      <c r="AE43" s="220">
        <v>0.26</v>
      </c>
      <c r="AF43" s="131">
        <v>3</v>
      </c>
      <c r="AG43" s="131">
        <v>80</v>
      </c>
      <c r="AH43" s="15" t="s">
        <v>220</v>
      </c>
      <c r="AM43" s="153">
        <v>6</v>
      </c>
      <c r="AN43" s="144">
        <v>0.3</v>
      </c>
      <c r="AQ43" s="144">
        <v>6</v>
      </c>
      <c r="AR43" s="144">
        <v>0.3</v>
      </c>
    </row>
    <row r="44" spans="2:44" x14ac:dyDescent="0.2">
      <c r="I44" s="267">
        <v>4</v>
      </c>
      <c r="J44" s="267">
        <v>2020</v>
      </c>
      <c r="K44" s="267" t="s">
        <v>2</v>
      </c>
      <c r="L44" s="267">
        <v>18</v>
      </c>
      <c r="M44" s="267">
        <v>3</v>
      </c>
      <c r="N44" s="267">
        <v>0.09</v>
      </c>
      <c r="O44" s="267"/>
      <c r="P44" s="267"/>
      <c r="Q44" s="267">
        <v>100000</v>
      </c>
      <c r="R44" s="267" t="s">
        <v>220</v>
      </c>
      <c r="T44" s="17">
        <v>18</v>
      </c>
      <c r="U44" s="220">
        <v>0.04</v>
      </c>
      <c r="V44" s="15" t="s">
        <v>220</v>
      </c>
      <c r="X44" s="144">
        <v>12</v>
      </c>
      <c r="AA44" s="15">
        <v>2019</v>
      </c>
      <c r="AB44" s="15" t="s">
        <v>260</v>
      </c>
      <c r="AC44" s="17">
        <v>18</v>
      </c>
      <c r="AD44" s="15">
        <v>3</v>
      </c>
      <c r="AE44" s="220">
        <v>0.1</v>
      </c>
      <c r="AF44" s="131">
        <v>8</v>
      </c>
      <c r="AG44" s="131">
        <v>15</v>
      </c>
      <c r="AH44" s="15" t="s">
        <v>220</v>
      </c>
      <c r="AM44" s="153">
        <v>10</v>
      </c>
      <c r="AN44" s="144">
        <v>0.3</v>
      </c>
      <c r="AQ44" s="144">
        <v>10</v>
      </c>
      <c r="AR44" s="144">
        <v>0.3</v>
      </c>
    </row>
    <row r="45" spans="2:44" x14ac:dyDescent="0.2">
      <c r="I45" s="267">
        <v>5</v>
      </c>
      <c r="J45" s="267">
        <v>2020</v>
      </c>
      <c r="K45" s="267" t="s">
        <v>3</v>
      </c>
      <c r="L45" s="267">
        <v>12</v>
      </c>
      <c r="M45" s="267">
        <v>4</v>
      </c>
      <c r="N45" s="267">
        <v>0.09</v>
      </c>
      <c r="O45" s="267"/>
      <c r="P45" s="267"/>
      <c r="Q45" s="267">
        <v>10000</v>
      </c>
      <c r="R45" s="267" t="s">
        <v>220</v>
      </c>
      <c r="T45" s="17">
        <v>18</v>
      </c>
      <c r="U45" s="220">
        <v>0.06</v>
      </c>
      <c r="V45" s="15" t="s">
        <v>220</v>
      </c>
      <c r="X45" s="144">
        <v>13</v>
      </c>
      <c r="AA45" s="15">
        <v>2019</v>
      </c>
      <c r="AB45" s="15" t="s">
        <v>1</v>
      </c>
      <c r="AC45" s="17">
        <v>18</v>
      </c>
      <c r="AD45" s="15">
        <v>3</v>
      </c>
      <c r="AE45" s="220">
        <v>0.04</v>
      </c>
      <c r="AF45" s="131">
        <v>1</v>
      </c>
      <c r="AG45" s="131">
        <v>30</v>
      </c>
      <c r="AH45" s="15" t="s">
        <v>220</v>
      </c>
      <c r="AM45" s="153">
        <v>11</v>
      </c>
      <c r="AN45" s="154">
        <v>0.15</v>
      </c>
      <c r="AQ45" s="144">
        <v>11</v>
      </c>
      <c r="AR45" s="144">
        <v>0.15</v>
      </c>
    </row>
    <row r="46" spans="2:44" x14ac:dyDescent="0.2">
      <c r="I46" s="267">
        <v>6</v>
      </c>
      <c r="J46" s="267">
        <v>2020</v>
      </c>
      <c r="K46" s="267" t="s">
        <v>3</v>
      </c>
      <c r="L46" s="267">
        <v>16</v>
      </c>
      <c r="M46" s="267">
        <v>5</v>
      </c>
      <c r="N46" s="267">
        <v>0.13</v>
      </c>
      <c r="O46" s="267"/>
      <c r="P46" s="267"/>
      <c r="Q46" s="267">
        <v>50000</v>
      </c>
      <c r="R46" s="267" t="s">
        <v>220</v>
      </c>
      <c r="T46" s="17">
        <v>12</v>
      </c>
      <c r="U46" s="220">
        <v>0.09</v>
      </c>
      <c r="V46" s="15" t="s">
        <v>220</v>
      </c>
      <c r="X46" s="144">
        <v>16</v>
      </c>
      <c r="AA46" s="15">
        <v>2019</v>
      </c>
      <c r="AB46" s="15" t="s">
        <v>2</v>
      </c>
      <c r="AC46" s="17">
        <v>18</v>
      </c>
      <c r="AD46" s="15">
        <v>3</v>
      </c>
      <c r="AE46" s="220">
        <v>0.06</v>
      </c>
      <c r="AF46" s="131">
        <v>2</v>
      </c>
      <c r="AG46" s="131">
        <v>1200</v>
      </c>
      <c r="AH46" s="15" t="s">
        <v>220</v>
      </c>
      <c r="AM46" s="153">
        <v>12</v>
      </c>
      <c r="AN46" s="144">
        <v>0.15</v>
      </c>
      <c r="AQ46" s="144">
        <v>12</v>
      </c>
      <c r="AR46" s="144">
        <v>0.15</v>
      </c>
    </row>
    <row r="47" spans="2:44" x14ac:dyDescent="0.2">
      <c r="I47" s="267">
        <v>7</v>
      </c>
      <c r="J47" s="267">
        <v>2020</v>
      </c>
      <c r="K47" s="267" t="s">
        <v>3</v>
      </c>
      <c r="L47" s="267">
        <v>10</v>
      </c>
      <c r="M47" s="267">
        <v>1</v>
      </c>
      <c r="N47" s="267">
        <v>0.25</v>
      </c>
      <c r="O47" s="267"/>
      <c r="P47" s="267"/>
      <c r="Q47" s="267">
        <v>80</v>
      </c>
      <c r="R47" s="267" t="s">
        <v>628</v>
      </c>
      <c r="T47" s="17">
        <v>16</v>
      </c>
      <c r="U47" s="220">
        <v>0.1</v>
      </c>
      <c r="V47" s="15" t="s">
        <v>220</v>
      </c>
      <c r="X47" s="144">
        <v>18</v>
      </c>
      <c r="AA47" s="15">
        <v>2019</v>
      </c>
      <c r="AB47" s="15" t="s">
        <v>3</v>
      </c>
      <c r="AC47" s="17">
        <v>12</v>
      </c>
      <c r="AD47" s="15">
        <v>4</v>
      </c>
      <c r="AE47" s="220">
        <v>0.09</v>
      </c>
      <c r="AF47" s="131">
        <v>4</v>
      </c>
      <c r="AG47" s="131">
        <v>60</v>
      </c>
      <c r="AH47" s="15" t="s">
        <v>220</v>
      </c>
      <c r="AM47" s="153">
        <v>13</v>
      </c>
      <c r="AN47" s="144">
        <v>0.35</v>
      </c>
      <c r="AQ47" s="144">
        <v>13</v>
      </c>
      <c r="AR47" s="144">
        <v>0.35</v>
      </c>
    </row>
    <row r="48" spans="2:44" x14ac:dyDescent="0.2">
      <c r="I48" s="267">
        <v>8</v>
      </c>
      <c r="J48" s="267">
        <v>2020</v>
      </c>
      <c r="K48" s="267" t="s">
        <v>1</v>
      </c>
      <c r="L48" s="267">
        <v>10</v>
      </c>
      <c r="M48" s="267">
        <v>1</v>
      </c>
      <c r="N48" s="267">
        <v>0.05</v>
      </c>
      <c r="O48" s="267"/>
      <c r="P48" s="267"/>
      <c r="Q48" s="267">
        <v>20</v>
      </c>
      <c r="R48" s="267" t="s">
        <v>628</v>
      </c>
      <c r="T48" s="17">
        <v>13</v>
      </c>
      <c r="U48" s="220">
        <v>0.01</v>
      </c>
      <c r="V48" s="15" t="s">
        <v>220</v>
      </c>
      <c r="X48" s="144">
        <v>20</v>
      </c>
      <c r="AA48" s="15">
        <v>2019</v>
      </c>
      <c r="AB48" s="15" t="s">
        <v>3</v>
      </c>
      <c r="AC48" s="17">
        <v>16</v>
      </c>
      <c r="AD48" s="15">
        <v>5</v>
      </c>
      <c r="AE48" s="220">
        <v>0.1</v>
      </c>
      <c r="AF48" s="131">
        <v>2</v>
      </c>
      <c r="AG48" s="131">
        <v>120</v>
      </c>
      <c r="AH48" s="15" t="s">
        <v>220</v>
      </c>
      <c r="AM48" s="153">
        <v>16</v>
      </c>
      <c r="AN48" s="144">
        <v>0.35</v>
      </c>
      <c r="AQ48" s="144">
        <v>16</v>
      </c>
      <c r="AR48" s="144">
        <v>0.35</v>
      </c>
    </row>
    <row r="49" spans="9:44" x14ac:dyDescent="0.2">
      <c r="I49" s="267">
        <v>9</v>
      </c>
      <c r="J49" s="267">
        <v>2020</v>
      </c>
      <c r="K49" s="271" t="s">
        <v>3</v>
      </c>
      <c r="L49" s="271">
        <v>28</v>
      </c>
      <c r="M49" s="271">
        <v>2</v>
      </c>
      <c r="N49" s="271">
        <v>0.25</v>
      </c>
      <c r="O49" s="271"/>
      <c r="P49" s="271"/>
      <c r="Q49" s="271">
        <v>175</v>
      </c>
      <c r="R49" s="271" t="s">
        <v>628</v>
      </c>
      <c r="S49" s="220"/>
      <c r="T49" s="17">
        <v>22</v>
      </c>
      <c r="U49" s="220">
        <v>0.03</v>
      </c>
      <c r="V49" s="15" t="s">
        <v>220</v>
      </c>
      <c r="X49" s="144">
        <v>21</v>
      </c>
      <c r="AA49" s="15">
        <v>2019</v>
      </c>
      <c r="AB49" s="15" t="s">
        <v>411</v>
      </c>
      <c r="AC49" s="17">
        <v>13</v>
      </c>
      <c r="AD49" s="15">
        <v>6</v>
      </c>
      <c r="AE49" s="220">
        <v>0.01</v>
      </c>
      <c r="AF49" s="131">
        <v>1</v>
      </c>
      <c r="AG49" s="131">
        <v>100</v>
      </c>
      <c r="AH49" s="15" t="s">
        <v>220</v>
      </c>
      <c r="AM49" s="153">
        <v>18</v>
      </c>
      <c r="AN49" s="144">
        <v>0.53</v>
      </c>
      <c r="AQ49" s="144">
        <v>18</v>
      </c>
      <c r="AR49" s="144">
        <v>0.53</v>
      </c>
    </row>
    <row r="50" spans="9:44" x14ac:dyDescent="0.2">
      <c r="I50" s="267">
        <v>10</v>
      </c>
      <c r="J50" s="267">
        <v>2020</v>
      </c>
      <c r="K50" s="267" t="s">
        <v>260</v>
      </c>
      <c r="L50" s="267">
        <v>18</v>
      </c>
      <c r="M50" s="267">
        <v>3</v>
      </c>
      <c r="N50" s="267">
        <v>0.1</v>
      </c>
      <c r="O50" s="267"/>
      <c r="P50" s="267"/>
      <c r="Q50" s="267">
        <v>5000</v>
      </c>
      <c r="R50" s="267" t="s">
        <v>628</v>
      </c>
      <c r="T50" s="17">
        <v>18</v>
      </c>
      <c r="U50" s="220">
        <v>0.02</v>
      </c>
      <c r="V50" s="15" t="s">
        <v>628</v>
      </c>
      <c r="X50" s="144">
        <v>22</v>
      </c>
      <c r="AA50" s="15">
        <v>2019</v>
      </c>
      <c r="AB50" s="15" t="s">
        <v>411</v>
      </c>
      <c r="AC50" s="17">
        <v>22</v>
      </c>
      <c r="AD50" s="15">
        <v>7</v>
      </c>
      <c r="AE50" s="220">
        <v>0.03</v>
      </c>
      <c r="AF50" s="131">
        <v>2</v>
      </c>
      <c r="AG50" s="131">
        <v>50</v>
      </c>
      <c r="AH50" s="15" t="s">
        <v>220</v>
      </c>
      <c r="AM50" s="153">
        <v>21</v>
      </c>
      <c r="AN50" s="154">
        <v>0.3</v>
      </c>
      <c r="AQ50" s="144">
        <v>21</v>
      </c>
      <c r="AR50" s="144">
        <v>0.3</v>
      </c>
    </row>
    <row r="51" spans="9:44" x14ac:dyDescent="0.2">
      <c r="I51" s="267">
        <v>11</v>
      </c>
      <c r="J51" s="267">
        <v>2020</v>
      </c>
      <c r="K51" s="267" t="s">
        <v>2</v>
      </c>
      <c r="L51" s="267">
        <v>18</v>
      </c>
      <c r="M51" s="267">
        <v>3</v>
      </c>
      <c r="N51" s="267">
        <v>0.1</v>
      </c>
      <c r="O51" s="267"/>
      <c r="P51" s="267"/>
      <c r="Q51" s="267">
        <v>0</v>
      </c>
      <c r="R51" s="267" t="s">
        <v>628</v>
      </c>
      <c r="T51" s="17">
        <v>18</v>
      </c>
      <c r="U51" s="220">
        <v>0.14000000000000001</v>
      </c>
      <c r="V51" s="15" t="s">
        <v>628</v>
      </c>
      <c r="AA51" s="15">
        <v>2019</v>
      </c>
      <c r="AB51" s="15" t="s">
        <v>3</v>
      </c>
      <c r="AC51" s="17">
        <v>18</v>
      </c>
      <c r="AD51" s="15">
        <v>1</v>
      </c>
      <c r="AE51" s="220">
        <v>0.02</v>
      </c>
      <c r="AF51" s="131">
        <v>1</v>
      </c>
      <c r="AG51" s="131">
        <v>50</v>
      </c>
      <c r="AH51" s="15" t="s">
        <v>628</v>
      </c>
      <c r="AM51" s="153">
        <v>22</v>
      </c>
      <c r="AN51" s="154">
        <v>0.1</v>
      </c>
      <c r="AQ51" s="144">
        <v>22</v>
      </c>
      <c r="AR51" s="144">
        <v>0.1</v>
      </c>
    </row>
    <row r="52" spans="9:44" x14ac:dyDescent="0.2">
      <c r="I52" s="267">
        <v>12</v>
      </c>
      <c r="J52" s="267">
        <v>2020</v>
      </c>
      <c r="K52" s="267" t="s">
        <v>3</v>
      </c>
      <c r="L52" s="267">
        <v>6</v>
      </c>
      <c r="M52" s="267">
        <v>4</v>
      </c>
      <c r="N52" s="267">
        <v>0.15</v>
      </c>
      <c r="O52" s="267"/>
      <c r="P52" s="267"/>
      <c r="Q52" s="267">
        <v>0</v>
      </c>
      <c r="R52" s="267" t="s">
        <v>628</v>
      </c>
      <c r="T52" s="17">
        <v>18</v>
      </c>
      <c r="U52" s="220">
        <v>0.14000000000000001</v>
      </c>
      <c r="V52" s="15" t="s">
        <v>628</v>
      </c>
      <c r="AA52" s="15">
        <v>2019</v>
      </c>
      <c r="AB52" s="15" t="s">
        <v>260</v>
      </c>
      <c r="AC52" s="17">
        <v>18</v>
      </c>
      <c r="AD52" s="15">
        <v>1</v>
      </c>
      <c r="AE52" s="220">
        <v>0.14000000000000001</v>
      </c>
      <c r="AF52" s="131">
        <v>2</v>
      </c>
      <c r="AG52" s="131">
        <v>40</v>
      </c>
      <c r="AH52" s="15" t="s">
        <v>628</v>
      </c>
      <c r="AM52" s="153">
        <v>25</v>
      </c>
      <c r="AN52" s="144">
        <v>0.15</v>
      </c>
      <c r="AQ52" s="144">
        <v>25</v>
      </c>
      <c r="AR52" s="144">
        <v>0.15</v>
      </c>
    </row>
    <row r="53" spans="9:44" x14ac:dyDescent="0.2">
      <c r="I53" s="267">
        <v>13</v>
      </c>
      <c r="J53" s="267">
        <v>2020</v>
      </c>
      <c r="K53" s="267" t="s">
        <v>3</v>
      </c>
      <c r="L53" s="267">
        <v>22</v>
      </c>
      <c r="M53" s="267">
        <v>5</v>
      </c>
      <c r="N53" s="267">
        <v>0.02</v>
      </c>
      <c r="O53" s="267"/>
      <c r="P53" s="267"/>
      <c r="Q53" s="267">
        <v>0</v>
      </c>
      <c r="R53" s="267" t="s">
        <v>628</v>
      </c>
      <c r="T53" s="17">
        <v>6</v>
      </c>
      <c r="U53" s="220">
        <v>0.2</v>
      </c>
      <c r="V53" s="15" t="s">
        <v>628</v>
      </c>
      <c r="AA53" s="15">
        <v>2019</v>
      </c>
      <c r="AB53" s="15" t="s">
        <v>2</v>
      </c>
      <c r="AC53" s="17">
        <v>18</v>
      </c>
      <c r="AD53" s="15">
        <v>1</v>
      </c>
      <c r="AE53" s="220">
        <v>0.14000000000000001</v>
      </c>
      <c r="AF53" s="131">
        <v>2</v>
      </c>
      <c r="AG53" s="131">
        <v>2000</v>
      </c>
      <c r="AH53" s="15" t="s">
        <v>628</v>
      </c>
    </row>
    <row r="54" spans="9:44" x14ac:dyDescent="0.2">
      <c r="I54" s="267">
        <v>14</v>
      </c>
      <c r="J54" s="267">
        <v>2020</v>
      </c>
      <c r="K54" s="267" t="s">
        <v>260</v>
      </c>
      <c r="L54" s="267">
        <v>22</v>
      </c>
      <c r="M54" s="267">
        <v>5</v>
      </c>
      <c r="N54" s="267">
        <v>0.03</v>
      </c>
      <c r="O54" s="267"/>
      <c r="P54" s="267"/>
      <c r="Q54" s="267">
        <v>200</v>
      </c>
      <c r="R54" s="267" t="s">
        <v>628</v>
      </c>
      <c r="T54" s="17">
        <v>6</v>
      </c>
      <c r="U54" s="220">
        <v>0.06</v>
      </c>
      <c r="V54" s="15" t="s">
        <v>628</v>
      </c>
      <c r="AA54" s="15">
        <v>2019</v>
      </c>
      <c r="AB54" s="15" t="s">
        <v>3</v>
      </c>
      <c r="AC54" s="17">
        <v>6</v>
      </c>
      <c r="AD54" s="15">
        <v>2</v>
      </c>
      <c r="AE54" s="220">
        <v>0.2</v>
      </c>
      <c r="AF54" s="131">
        <v>5</v>
      </c>
      <c r="AG54" s="131">
        <v>400</v>
      </c>
      <c r="AH54" s="15" t="s">
        <v>628</v>
      </c>
    </row>
    <row r="55" spans="9:44" x14ac:dyDescent="0.2">
      <c r="I55" s="267">
        <v>15</v>
      </c>
      <c r="J55" s="267">
        <v>2020</v>
      </c>
      <c r="K55" s="267" t="s">
        <v>411</v>
      </c>
      <c r="L55" s="267">
        <v>22</v>
      </c>
      <c r="M55" s="267">
        <v>5</v>
      </c>
      <c r="N55" s="267">
        <v>0.01</v>
      </c>
      <c r="O55" s="267"/>
      <c r="P55" s="267"/>
      <c r="Q55" s="267">
        <v>0</v>
      </c>
      <c r="R55" s="267" t="s">
        <v>628</v>
      </c>
      <c r="T55" s="17">
        <v>22</v>
      </c>
      <c r="U55" s="220">
        <v>0.05</v>
      </c>
      <c r="V55" s="15" t="s">
        <v>628</v>
      </c>
      <c r="AA55" s="15">
        <v>2019</v>
      </c>
      <c r="AB55" s="15" t="s">
        <v>1</v>
      </c>
      <c r="AC55" s="17">
        <v>6</v>
      </c>
      <c r="AD55" s="15">
        <v>2</v>
      </c>
      <c r="AE55" s="220">
        <v>0.06</v>
      </c>
      <c r="AF55" s="131">
        <v>1</v>
      </c>
      <c r="AG55" s="131">
        <v>20</v>
      </c>
      <c r="AH55" s="15" t="s">
        <v>628</v>
      </c>
    </row>
    <row r="56" spans="9:44" x14ac:dyDescent="0.2">
      <c r="I56" s="267">
        <v>16</v>
      </c>
      <c r="J56" s="267">
        <v>2020</v>
      </c>
      <c r="K56" s="267" t="s">
        <v>2</v>
      </c>
      <c r="L56" s="267">
        <v>22</v>
      </c>
      <c r="M56" s="267">
        <v>5</v>
      </c>
      <c r="N56" s="267">
        <v>0.04</v>
      </c>
      <c r="O56" s="267"/>
      <c r="P56" s="267"/>
      <c r="Q56" s="267">
        <v>200</v>
      </c>
      <c r="R56" s="267" t="s">
        <v>628</v>
      </c>
      <c r="T56" s="17">
        <v>22</v>
      </c>
      <c r="U56" s="220">
        <v>0.03</v>
      </c>
      <c r="V56" s="15" t="s">
        <v>628</v>
      </c>
      <c r="AA56" s="15">
        <v>2019</v>
      </c>
      <c r="AB56" s="15" t="s">
        <v>3</v>
      </c>
      <c r="AC56" s="17">
        <v>22</v>
      </c>
      <c r="AD56" s="15">
        <v>3</v>
      </c>
      <c r="AE56" s="220">
        <v>0.05</v>
      </c>
      <c r="AF56" s="131">
        <v>5</v>
      </c>
      <c r="AG56" s="131">
        <v>50</v>
      </c>
      <c r="AH56" s="15" t="s">
        <v>628</v>
      </c>
    </row>
    <row r="57" spans="9:44" x14ac:dyDescent="0.2">
      <c r="I57" s="267">
        <v>17</v>
      </c>
      <c r="J57" s="267">
        <v>2020</v>
      </c>
      <c r="K57" s="267" t="s">
        <v>3</v>
      </c>
      <c r="L57" s="267">
        <v>10</v>
      </c>
      <c r="M57" s="267">
        <v>1</v>
      </c>
      <c r="N57" s="267">
        <v>0.35</v>
      </c>
      <c r="O57" s="267"/>
      <c r="P57" s="267"/>
      <c r="Q57" s="267">
        <v>100</v>
      </c>
      <c r="R57" s="267" t="s">
        <v>629</v>
      </c>
      <c r="T57" s="17">
        <v>22</v>
      </c>
      <c r="U57" s="220">
        <v>0.03</v>
      </c>
      <c r="V57" s="15" t="s">
        <v>628</v>
      </c>
      <c r="AA57" s="15">
        <v>2019</v>
      </c>
      <c r="AB57" s="15" t="s">
        <v>260</v>
      </c>
      <c r="AC57" s="17">
        <v>22</v>
      </c>
      <c r="AD57" s="15">
        <v>3</v>
      </c>
      <c r="AE57" s="220">
        <v>0.03</v>
      </c>
      <c r="AF57" s="131">
        <v>1</v>
      </c>
      <c r="AG57" s="131">
        <v>20</v>
      </c>
      <c r="AH57" s="15" t="s">
        <v>628</v>
      </c>
    </row>
    <row r="58" spans="9:44" x14ac:dyDescent="0.2">
      <c r="I58" s="267">
        <v>18</v>
      </c>
      <c r="J58" s="267">
        <v>2020</v>
      </c>
      <c r="K58" s="267" t="s">
        <v>2</v>
      </c>
      <c r="L58" s="267">
        <v>18</v>
      </c>
      <c r="M58" s="267">
        <v>2</v>
      </c>
      <c r="N58" s="267">
        <v>0.2</v>
      </c>
      <c r="O58" s="267"/>
      <c r="P58" s="267"/>
      <c r="Q58" s="267">
        <v>1000</v>
      </c>
      <c r="R58" s="267" t="s">
        <v>629</v>
      </c>
      <c r="T58" s="17">
        <v>22</v>
      </c>
      <c r="U58" s="220">
        <v>0.03</v>
      </c>
      <c r="V58" s="15" t="s">
        <v>628</v>
      </c>
      <c r="AA58" s="15">
        <v>2019</v>
      </c>
      <c r="AB58" s="15" t="s">
        <v>411</v>
      </c>
      <c r="AC58" s="17">
        <v>22</v>
      </c>
      <c r="AD58" s="15">
        <v>3</v>
      </c>
      <c r="AE58" s="220">
        <v>0.03</v>
      </c>
      <c r="AF58" s="131">
        <v>1</v>
      </c>
      <c r="AG58" s="131">
        <v>2</v>
      </c>
      <c r="AH58" s="15" t="s">
        <v>628</v>
      </c>
    </row>
    <row r="59" spans="9:44" x14ac:dyDescent="0.2">
      <c r="I59" s="267">
        <v>19</v>
      </c>
      <c r="J59" s="267">
        <v>2020</v>
      </c>
      <c r="K59" s="267" t="s">
        <v>260</v>
      </c>
      <c r="L59" s="267">
        <v>21</v>
      </c>
      <c r="M59" s="267">
        <v>3</v>
      </c>
      <c r="N59" s="267">
        <v>0.15</v>
      </c>
      <c r="O59" s="267"/>
      <c r="P59" s="267"/>
      <c r="Q59" s="267">
        <v>125</v>
      </c>
      <c r="R59" s="267" t="s">
        <v>629</v>
      </c>
      <c r="T59" s="17">
        <v>22</v>
      </c>
      <c r="U59" s="220">
        <v>0.04</v>
      </c>
      <c r="V59" s="15" t="s">
        <v>628</v>
      </c>
      <c r="AA59" s="15">
        <v>2019</v>
      </c>
      <c r="AB59" s="15" t="s">
        <v>1</v>
      </c>
      <c r="AC59" s="17">
        <v>22</v>
      </c>
      <c r="AD59" s="15">
        <v>3</v>
      </c>
      <c r="AE59" s="220">
        <v>0.03</v>
      </c>
      <c r="AF59" s="131">
        <v>1</v>
      </c>
      <c r="AG59" s="131">
        <v>15</v>
      </c>
      <c r="AH59" s="15" t="s">
        <v>628</v>
      </c>
    </row>
    <row r="60" spans="9:44" x14ac:dyDescent="0.2">
      <c r="I60" s="267">
        <v>20</v>
      </c>
      <c r="J60" s="267">
        <v>2020</v>
      </c>
      <c r="K60" s="267" t="s">
        <v>1</v>
      </c>
      <c r="L60" s="267">
        <v>6</v>
      </c>
      <c r="M60" s="267">
        <v>4</v>
      </c>
      <c r="N60" s="267">
        <v>0.15</v>
      </c>
      <c r="O60" s="267"/>
      <c r="P60" s="267"/>
      <c r="Q60" s="267">
        <v>1000</v>
      </c>
      <c r="R60" s="267" t="s">
        <v>629</v>
      </c>
      <c r="T60" s="17">
        <v>28</v>
      </c>
      <c r="U60" s="220">
        <v>0.05</v>
      </c>
      <c r="V60" s="15" t="s">
        <v>628</v>
      </c>
      <c r="AA60" s="15">
        <v>2019</v>
      </c>
      <c r="AB60" s="15" t="s">
        <v>2</v>
      </c>
      <c r="AC60" s="17">
        <v>22</v>
      </c>
      <c r="AD60" s="15">
        <v>3</v>
      </c>
      <c r="AE60" s="220">
        <v>0.04</v>
      </c>
      <c r="AF60" s="131">
        <v>2</v>
      </c>
      <c r="AG60" s="131">
        <v>100</v>
      </c>
      <c r="AH60" s="15" t="s">
        <v>628</v>
      </c>
    </row>
    <row r="61" spans="9:44" x14ac:dyDescent="0.2">
      <c r="I61" s="267">
        <v>21</v>
      </c>
      <c r="J61" s="267">
        <v>2020</v>
      </c>
      <c r="K61" s="267" t="s">
        <v>1</v>
      </c>
      <c r="L61" s="267">
        <v>16</v>
      </c>
      <c r="M61" s="267">
        <v>5</v>
      </c>
      <c r="N61" s="267">
        <v>0.15</v>
      </c>
      <c r="O61" s="267"/>
      <c r="P61" s="267"/>
      <c r="Q61" s="267">
        <v>1000</v>
      </c>
      <c r="R61" s="267" t="s">
        <v>629</v>
      </c>
      <c r="T61" s="17">
        <v>28</v>
      </c>
      <c r="U61" s="220">
        <v>0.05</v>
      </c>
      <c r="V61" s="15" t="s">
        <v>628</v>
      </c>
      <c r="AA61" s="15">
        <v>2019</v>
      </c>
      <c r="AB61" s="15" t="s">
        <v>3</v>
      </c>
      <c r="AC61" s="17">
        <v>28</v>
      </c>
      <c r="AD61" s="15">
        <v>4</v>
      </c>
      <c r="AE61" s="220">
        <v>0.05</v>
      </c>
      <c r="AF61" s="131">
        <v>5</v>
      </c>
      <c r="AG61" s="131">
        <v>35</v>
      </c>
      <c r="AH61" s="15" t="s">
        <v>628</v>
      </c>
    </row>
    <row r="62" spans="9:44" x14ac:dyDescent="0.2">
      <c r="I62" s="267">
        <v>22</v>
      </c>
      <c r="J62" s="267">
        <v>2020</v>
      </c>
      <c r="K62" s="267" t="s">
        <v>3</v>
      </c>
      <c r="L62" s="267">
        <v>6</v>
      </c>
      <c r="M62" s="267">
        <v>1</v>
      </c>
      <c r="N62" s="267">
        <v>0.05</v>
      </c>
      <c r="O62" s="267"/>
      <c r="P62" s="267"/>
      <c r="Q62" s="267">
        <v>40</v>
      </c>
      <c r="R62" s="267" t="s">
        <v>630</v>
      </c>
      <c r="T62" s="17">
        <v>28</v>
      </c>
      <c r="U62" s="220">
        <v>0.01</v>
      </c>
      <c r="V62" s="15" t="s">
        <v>628</v>
      </c>
      <c r="AA62" s="15">
        <v>2019</v>
      </c>
      <c r="AB62" s="15" t="s">
        <v>260</v>
      </c>
      <c r="AC62" s="17">
        <v>28</v>
      </c>
      <c r="AD62" s="15">
        <v>4</v>
      </c>
      <c r="AE62" s="220">
        <v>0.05</v>
      </c>
      <c r="AF62" s="131">
        <v>1</v>
      </c>
      <c r="AG62" s="131">
        <v>10</v>
      </c>
      <c r="AH62" s="15" t="s">
        <v>628</v>
      </c>
    </row>
    <row r="63" spans="9:44" x14ac:dyDescent="0.2">
      <c r="I63" s="267">
        <v>23</v>
      </c>
      <c r="J63" s="267">
        <v>2020</v>
      </c>
      <c r="K63" s="267" t="s">
        <v>1</v>
      </c>
      <c r="L63" s="267">
        <v>6</v>
      </c>
      <c r="M63" s="267">
        <v>1</v>
      </c>
      <c r="N63" s="267">
        <v>0.05</v>
      </c>
      <c r="O63" s="267"/>
      <c r="P63" s="267"/>
      <c r="Q63" s="267">
        <v>20</v>
      </c>
      <c r="R63" s="267" t="s">
        <v>630</v>
      </c>
      <c r="T63" s="17">
        <v>28</v>
      </c>
      <c r="U63" s="220">
        <v>0.05</v>
      </c>
      <c r="V63" s="15" t="s">
        <v>628</v>
      </c>
      <c r="AA63" s="15">
        <v>2019</v>
      </c>
      <c r="AB63" s="15" t="s">
        <v>411</v>
      </c>
      <c r="AC63" s="17">
        <v>28</v>
      </c>
      <c r="AD63" s="15">
        <v>4</v>
      </c>
      <c r="AE63" s="220">
        <v>0.01</v>
      </c>
      <c r="AF63" s="15">
        <v>1</v>
      </c>
      <c r="AG63" s="15">
        <v>2</v>
      </c>
      <c r="AH63" s="15" t="s">
        <v>628</v>
      </c>
    </row>
    <row r="64" spans="9:44" x14ac:dyDescent="0.2">
      <c r="I64" s="267">
        <v>24</v>
      </c>
      <c r="J64" s="267">
        <v>2020</v>
      </c>
      <c r="K64" s="271" t="s">
        <v>3</v>
      </c>
      <c r="L64" s="271">
        <v>11</v>
      </c>
      <c r="M64" s="271">
        <v>2</v>
      </c>
      <c r="N64" s="271">
        <v>0.1</v>
      </c>
      <c r="O64" s="271"/>
      <c r="P64" s="271"/>
      <c r="Q64" s="271">
        <v>1500</v>
      </c>
      <c r="R64" s="271" t="s">
        <v>630</v>
      </c>
      <c r="S64" s="220"/>
      <c r="T64" s="17">
        <v>28</v>
      </c>
      <c r="U64" s="220">
        <v>0.01</v>
      </c>
      <c r="V64" s="15" t="s">
        <v>628</v>
      </c>
      <c r="AA64" s="15">
        <v>2019</v>
      </c>
      <c r="AB64" s="15" t="s">
        <v>1</v>
      </c>
      <c r="AC64" s="17">
        <v>28</v>
      </c>
      <c r="AD64" s="15">
        <v>4</v>
      </c>
      <c r="AE64" s="220">
        <v>0.05</v>
      </c>
      <c r="AF64" s="15">
        <v>1</v>
      </c>
      <c r="AG64" s="15">
        <v>15</v>
      </c>
      <c r="AH64" s="15" t="s">
        <v>628</v>
      </c>
    </row>
    <row r="65" spans="9:38" x14ac:dyDescent="0.2">
      <c r="I65" s="267">
        <v>25</v>
      </c>
      <c r="J65" s="267">
        <v>2020</v>
      </c>
      <c r="K65" s="267" t="s">
        <v>411</v>
      </c>
      <c r="L65" s="267">
        <v>11</v>
      </c>
      <c r="M65" s="267">
        <v>2</v>
      </c>
      <c r="N65" s="267">
        <v>0.1</v>
      </c>
      <c r="O65" s="267"/>
      <c r="P65" s="267"/>
      <c r="Q65" s="267">
        <v>50</v>
      </c>
      <c r="R65" s="267" t="s">
        <v>630</v>
      </c>
      <c r="T65" s="17">
        <v>10</v>
      </c>
      <c r="U65" s="220">
        <v>0.08</v>
      </c>
      <c r="V65" s="15" t="s">
        <v>628</v>
      </c>
      <c r="AA65" s="15">
        <v>2019</v>
      </c>
      <c r="AB65" s="15" t="s">
        <v>2</v>
      </c>
      <c r="AC65" s="17">
        <v>28</v>
      </c>
      <c r="AD65" s="15">
        <v>4</v>
      </c>
      <c r="AE65" s="220">
        <v>0.01</v>
      </c>
      <c r="AF65" s="15">
        <v>2</v>
      </c>
      <c r="AG65" s="15">
        <v>100</v>
      </c>
      <c r="AH65" s="15" t="s">
        <v>628</v>
      </c>
    </row>
    <row r="66" spans="9:38" x14ac:dyDescent="0.2">
      <c r="I66" s="267">
        <v>26</v>
      </c>
      <c r="J66" s="267">
        <v>2020</v>
      </c>
      <c r="K66" s="267" t="s">
        <v>1</v>
      </c>
      <c r="L66" s="267">
        <v>11</v>
      </c>
      <c r="M66" s="267">
        <v>2</v>
      </c>
      <c r="N66" s="267">
        <v>0.1</v>
      </c>
      <c r="O66" s="267"/>
      <c r="P66" s="267"/>
      <c r="Q66" s="267">
        <v>120</v>
      </c>
      <c r="R66" s="267" t="s">
        <v>630</v>
      </c>
      <c r="T66" s="17">
        <v>10</v>
      </c>
      <c r="U66" s="220">
        <v>0.01</v>
      </c>
      <c r="V66" s="15" t="s">
        <v>628</v>
      </c>
      <c r="AA66" s="15">
        <v>2019</v>
      </c>
      <c r="AB66" s="15" t="s">
        <v>3</v>
      </c>
      <c r="AC66" s="17">
        <v>10</v>
      </c>
      <c r="AD66" s="15">
        <v>5</v>
      </c>
      <c r="AE66" s="220">
        <v>0.08</v>
      </c>
      <c r="AF66" s="131">
        <v>2</v>
      </c>
      <c r="AG66" s="131">
        <v>40</v>
      </c>
      <c r="AH66" s="15" t="s">
        <v>628</v>
      </c>
    </row>
    <row r="67" spans="9:38" x14ac:dyDescent="0.2">
      <c r="I67" s="267">
        <v>27</v>
      </c>
      <c r="J67" s="267">
        <v>2020</v>
      </c>
      <c r="K67" s="267" t="s">
        <v>3</v>
      </c>
      <c r="L67" s="267">
        <v>18</v>
      </c>
      <c r="M67" s="267">
        <v>3</v>
      </c>
      <c r="N67" s="267">
        <v>0.05</v>
      </c>
      <c r="O67" s="267"/>
      <c r="P67" s="267"/>
      <c r="Q67" s="267">
        <v>15</v>
      </c>
      <c r="R67" s="267" t="s">
        <v>630</v>
      </c>
      <c r="T67" s="17">
        <v>10</v>
      </c>
      <c r="U67" s="220">
        <v>0.25</v>
      </c>
      <c r="V67" s="15" t="s">
        <v>629</v>
      </c>
      <c r="AA67" s="15">
        <v>2019</v>
      </c>
      <c r="AB67" s="15" t="s">
        <v>1</v>
      </c>
      <c r="AC67" s="17">
        <v>10</v>
      </c>
      <c r="AD67" s="15">
        <v>5</v>
      </c>
      <c r="AE67" s="220">
        <v>0.01</v>
      </c>
      <c r="AF67" s="15">
        <v>1</v>
      </c>
      <c r="AG67" s="15">
        <v>20</v>
      </c>
      <c r="AH67" s="15" t="s">
        <v>628</v>
      </c>
    </row>
    <row r="68" spans="9:38" x14ac:dyDescent="0.2">
      <c r="I68" s="267">
        <v>28</v>
      </c>
      <c r="J68" s="267">
        <v>2020</v>
      </c>
      <c r="K68" s="267" t="s">
        <v>260</v>
      </c>
      <c r="L68" s="267">
        <v>18</v>
      </c>
      <c r="M68" s="267">
        <v>3</v>
      </c>
      <c r="N68" s="267">
        <v>0.2</v>
      </c>
      <c r="O68" s="267"/>
      <c r="P68" s="267"/>
      <c r="Q68" s="267">
        <v>60</v>
      </c>
      <c r="R68" s="267" t="s">
        <v>630</v>
      </c>
      <c r="T68" s="17">
        <v>13</v>
      </c>
      <c r="U68" s="220">
        <v>0.15</v>
      </c>
      <c r="V68" s="15" t="s">
        <v>629</v>
      </c>
      <c r="AA68" s="15">
        <v>2019</v>
      </c>
      <c r="AB68" s="15" t="s">
        <v>3</v>
      </c>
      <c r="AC68" s="17">
        <v>10</v>
      </c>
      <c r="AD68" s="15">
        <v>1</v>
      </c>
      <c r="AE68" s="220">
        <v>0.25</v>
      </c>
      <c r="AF68" s="15">
        <v>2</v>
      </c>
      <c r="AG68" s="15">
        <v>160</v>
      </c>
      <c r="AH68" s="15" t="s">
        <v>629</v>
      </c>
    </row>
    <row r="69" spans="9:38" x14ac:dyDescent="0.2">
      <c r="I69" s="267">
        <v>29</v>
      </c>
      <c r="J69" s="267">
        <v>2020</v>
      </c>
      <c r="K69" s="271" t="s">
        <v>1</v>
      </c>
      <c r="L69" s="271">
        <v>18</v>
      </c>
      <c r="M69" s="271">
        <v>3</v>
      </c>
      <c r="N69" s="271">
        <v>0.05</v>
      </c>
      <c r="O69" s="271"/>
      <c r="P69" s="271"/>
      <c r="Q69" s="271">
        <v>40</v>
      </c>
      <c r="R69" s="271" t="s">
        <v>630</v>
      </c>
      <c r="S69" s="220"/>
      <c r="T69" s="17">
        <v>18</v>
      </c>
      <c r="U69" s="220">
        <v>0.6</v>
      </c>
      <c r="V69" s="15" t="s">
        <v>629</v>
      </c>
      <c r="AA69" s="15">
        <v>2019</v>
      </c>
      <c r="AB69" s="15" t="s">
        <v>411</v>
      </c>
      <c r="AC69" s="17">
        <v>13</v>
      </c>
      <c r="AD69" s="15">
        <v>2</v>
      </c>
      <c r="AE69" s="220">
        <v>0.15</v>
      </c>
      <c r="AF69" s="15">
        <v>5</v>
      </c>
      <c r="AG69" s="15">
        <v>125</v>
      </c>
      <c r="AH69" s="15" t="s">
        <v>629</v>
      </c>
    </row>
    <row r="70" spans="9:38" x14ac:dyDescent="0.2">
      <c r="I70" s="267">
        <v>30</v>
      </c>
      <c r="J70" s="267">
        <v>2020</v>
      </c>
      <c r="K70" s="267" t="s">
        <v>3</v>
      </c>
      <c r="L70" s="267">
        <v>22</v>
      </c>
      <c r="M70" s="267">
        <v>4</v>
      </c>
      <c r="N70" s="267">
        <v>0.1</v>
      </c>
      <c r="O70" s="267"/>
      <c r="P70" s="267"/>
      <c r="Q70" s="267">
        <v>15</v>
      </c>
      <c r="R70" s="267" t="s">
        <v>630</v>
      </c>
      <c r="T70" s="17">
        <v>6</v>
      </c>
      <c r="U70" s="220">
        <v>0.05</v>
      </c>
      <c r="V70" s="15" t="s">
        <v>630</v>
      </c>
      <c r="AA70" s="15">
        <v>2019</v>
      </c>
      <c r="AB70" s="15" t="s">
        <v>260</v>
      </c>
      <c r="AC70" s="17">
        <v>18</v>
      </c>
      <c r="AD70" s="15">
        <v>3</v>
      </c>
      <c r="AE70" s="220">
        <v>0.6</v>
      </c>
      <c r="AF70" s="15">
        <v>5</v>
      </c>
      <c r="AG70" s="15">
        <v>60</v>
      </c>
      <c r="AH70" s="15" t="s">
        <v>629</v>
      </c>
    </row>
    <row r="71" spans="9:38" x14ac:dyDescent="0.2">
      <c r="I71" s="267">
        <v>31</v>
      </c>
      <c r="J71" s="267">
        <v>2020</v>
      </c>
      <c r="K71" s="267" t="s">
        <v>260</v>
      </c>
      <c r="L71" s="267">
        <v>22</v>
      </c>
      <c r="M71" s="267">
        <v>4</v>
      </c>
      <c r="N71" s="267">
        <v>0.05</v>
      </c>
      <c r="O71" s="267"/>
      <c r="P71" s="267"/>
      <c r="Q71" s="267">
        <v>100</v>
      </c>
      <c r="R71" s="267" t="s">
        <v>630</v>
      </c>
      <c r="T71" s="17">
        <v>6</v>
      </c>
      <c r="U71" s="220">
        <v>0.05</v>
      </c>
      <c r="V71" s="15" t="s">
        <v>630</v>
      </c>
      <c r="AA71" s="135">
        <v>2019</v>
      </c>
      <c r="AB71" s="135" t="s">
        <v>3</v>
      </c>
      <c r="AC71" s="136">
        <v>6</v>
      </c>
      <c r="AD71" s="135">
        <v>1</v>
      </c>
      <c r="AE71" s="224">
        <v>0.05</v>
      </c>
      <c r="AF71" s="225">
        <v>30</v>
      </c>
      <c r="AG71" s="215">
        <v>30</v>
      </c>
      <c r="AH71" s="135" t="s">
        <v>630</v>
      </c>
    </row>
    <row r="72" spans="9:38" x14ac:dyDescent="0.2">
      <c r="I72" s="267">
        <v>32</v>
      </c>
      <c r="J72" s="267">
        <v>2020</v>
      </c>
      <c r="K72" s="267" t="s">
        <v>411</v>
      </c>
      <c r="L72" s="267">
        <v>22</v>
      </c>
      <c r="M72" s="267">
        <v>4</v>
      </c>
      <c r="N72" s="267">
        <v>0.1</v>
      </c>
      <c r="O72" s="267"/>
      <c r="P72" s="267"/>
      <c r="Q72" s="267">
        <v>50</v>
      </c>
      <c r="R72" s="267" t="s">
        <v>630</v>
      </c>
      <c r="T72" s="17">
        <v>11</v>
      </c>
      <c r="U72" s="220">
        <v>0.05</v>
      </c>
      <c r="V72" s="15" t="s">
        <v>630</v>
      </c>
      <c r="AA72" s="135">
        <v>2019</v>
      </c>
      <c r="AB72" s="135" t="s">
        <v>1</v>
      </c>
      <c r="AC72" s="136">
        <v>6</v>
      </c>
      <c r="AD72" s="135">
        <v>1</v>
      </c>
      <c r="AE72" s="224">
        <v>0.05</v>
      </c>
      <c r="AF72" s="215">
        <v>2</v>
      </c>
      <c r="AG72" s="215">
        <v>20</v>
      </c>
      <c r="AH72" s="135" t="s">
        <v>630</v>
      </c>
    </row>
    <row r="73" spans="9:38" x14ac:dyDescent="0.2">
      <c r="I73" s="267">
        <v>33</v>
      </c>
      <c r="J73" s="267">
        <v>2020</v>
      </c>
      <c r="K73" s="267" t="s">
        <v>2</v>
      </c>
      <c r="L73" s="267">
        <v>10</v>
      </c>
      <c r="M73" s="267">
        <v>5</v>
      </c>
      <c r="N73" s="267">
        <v>0.05</v>
      </c>
      <c r="O73" s="267"/>
      <c r="P73" s="267"/>
      <c r="Q73" s="267">
        <v>20</v>
      </c>
      <c r="R73" s="267" t="s">
        <v>630</v>
      </c>
      <c r="T73" s="17">
        <v>13</v>
      </c>
      <c r="U73" s="220">
        <v>0.25</v>
      </c>
      <c r="V73" s="15" t="s">
        <v>630</v>
      </c>
      <c r="AA73" s="135">
        <v>2019</v>
      </c>
      <c r="AB73" s="135" t="s">
        <v>3</v>
      </c>
      <c r="AC73" s="136">
        <v>11</v>
      </c>
      <c r="AD73" s="135">
        <v>2</v>
      </c>
      <c r="AE73" s="224">
        <v>0.05</v>
      </c>
      <c r="AF73" s="215">
        <v>30</v>
      </c>
      <c r="AG73" s="215">
        <v>30</v>
      </c>
      <c r="AH73" s="135" t="s">
        <v>630</v>
      </c>
    </row>
    <row r="74" spans="9:38" x14ac:dyDescent="0.2">
      <c r="I74" s="267">
        <v>34</v>
      </c>
      <c r="J74" s="267">
        <v>2020</v>
      </c>
      <c r="K74" s="267" t="s">
        <v>3</v>
      </c>
      <c r="L74" s="267">
        <v>6</v>
      </c>
      <c r="M74" s="267">
        <v>1</v>
      </c>
      <c r="N74" s="267">
        <v>0.5</v>
      </c>
      <c r="O74" s="267"/>
      <c r="P74" s="267"/>
      <c r="Q74" s="267">
        <v>3600</v>
      </c>
      <c r="R74" s="267" t="s">
        <v>631</v>
      </c>
      <c r="T74" s="17">
        <v>21</v>
      </c>
      <c r="U74" s="220">
        <v>0.3</v>
      </c>
      <c r="V74" s="15" t="s">
        <v>630</v>
      </c>
      <c r="AA74" s="135">
        <v>2019</v>
      </c>
      <c r="AB74" s="135" t="s">
        <v>411</v>
      </c>
      <c r="AC74" s="136">
        <v>13</v>
      </c>
      <c r="AD74" s="135">
        <v>2</v>
      </c>
      <c r="AE74" s="224">
        <v>0.25</v>
      </c>
      <c r="AF74" s="215">
        <v>5</v>
      </c>
      <c r="AG74" s="215">
        <v>1</v>
      </c>
      <c r="AH74" s="135" t="s">
        <v>630</v>
      </c>
    </row>
    <row r="75" spans="9:38" x14ac:dyDescent="0.2">
      <c r="I75" s="267">
        <v>35</v>
      </c>
      <c r="J75" s="267">
        <v>2020</v>
      </c>
      <c r="K75" s="267" t="s">
        <v>2</v>
      </c>
      <c r="L75" s="267">
        <v>6</v>
      </c>
      <c r="M75" s="267">
        <v>1</v>
      </c>
      <c r="N75" s="267">
        <v>0.05</v>
      </c>
      <c r="O75" s="267"/>
      <c r="P75" s="267"/>
      <c r="Q75" s="267">
        <v>250</v>
      </c>
      <c r="R75" s="267" t="s">
        <v>631</v>
      </c>
      <c r="T75" s="17">
        <v>22</v>
      </c>
      <c r="U75" s="220">
        <v>0.05</v>
      </c>
      <c r="V75" s="15" t="s">
        <v>630</v>
      </c>
      <c r="AA75" s="135">
        <v>2019</v>
      </c>
      <c r="AB75" s="135" t="s">
        <v>260</v>
      </c>
      <c r="AC75" s="136">
        <v>21</v>
      </c>
      <c r="AD75" s="135">
        <v>3</v>
      </c>
      <c r="AE75" s="224">
        <v>0.3</v>
      </c>
      <c r="AF75" s="225">
        <v>0.06</v>
      </c>
      <c r="AG75" s="215">
        <v>10</v>
      </c>
      <c r="AH75" s="135" t="s">
        <v>630</v>
      </c>
      <c r="AL75" s="17"/>
    </row>
    <row r="76" spans="9:38" x14ac:dyDescent="0.2">
      <c r="I76" s="267">
        <v>36</v>
      </c>
      <c r="J76" s="267">
        <v>2020</v>
      </c>
      <c r="K76" s="267" t="s">
        <v>260</v>
      </c>
      <c r="L76" s="267">
        <v>18</v>
      </c>
      <c r="M76" s="267">
        <v>2</v>
      </c>
      <c r="N76" s="267">
        <v>0.2</v>
      </c>
      <c r="O76" s="267"/>
      <c r="P76" s="267"/>
      <c r="Q76" s="267">
        <v>150</v>
      </c>
      <c r="R76" s="267" t="s">
        <v>631</v>
      </c>
      <c r="T76" s="17">
        <v>22</v>
      </c>
      <c r="U76" s="220">
        <v>0.05</v>
      </c>
      <c r="V76" s="15" t="s">
        <v>630</v>
      </c>
      <c r="AA76" s="135">
        <v>2019</v>
      </c>
      <c r="AB76" s="135" t="s">
        <v>3</v>
      </c>
      <c r="AC76" s="136">
        <v>22</v>
      </c>
      <c r="AD76" s="135">
        <v>4</v>
      </c>
      <c r="AE76" s="224">
        <v>0.05</v>
      </c>
      <c r="AF76" s="215">
        <v>30</v>
      </c>
      <c r="AG76" s="215">
        <v>30</v>
      </c>
      <c r="AH76" s="135" t="s">
        <v>630</v>
      </c>
    </row>
    <row r="77" spans="9:38" x14ac:dyDescent="0.2">
      <c r="I77" s="267">
        <v>37</v>
      </c>
      <c r="J77" s="267">
        <v>2020</v>
      </c>
      <c r="K77" s="267" t="s">
        <v>1</v>
      </c>
      <c r="L77" s="267">
        <v>18</v>
      </c>
      <c r="M77" s="267">
        <v>2</v>
      </c>
      <c r="N77" s="267">
        <v>0.1</v>
      </c>
      <c r="O77" s="267"/>
      <c r="P77" s="267"/>
      <c r="Q77" s="267">
        <v>40</v>
      </c>
      <c r="R77" s="267" t="s">
        <v>631</v>
      </c>
      <c r="T77" s="17">
        <v>22</v>
      </c>
      <c r="U77" s="220">
        <v>0.05</v>
      </c>
      <c r="V77" s="15" t="s">
        <v>630</v>
      </c>
      <c r="AA77" s="135">
        <v>2019</v>
      </c>
      <c r="AB77" s="135" t="s">
        <v>260</v>
      </c>
      <c r="AC77" s="136">
        <v>22</v>
      </c>
      <c r="AD77" s="135">
        <v>4</v>
      </c>
      <c r="AE77" s="224">
        <v>0.05</v>
      </c>
      <c r="AF77" s="215">
        <v>6</v>
      </c>
      <c r="AG77" s="215">
        <v>10</v>
      </c>
      <c r="AH77" s="135" t="s">
        <v>630</v>
      </c>
      <c r="AL77" s="17"/>
    </row>
    <row r="78" spans="9:38" x14ac:dyDescent="0.2">
      <c r="I78" s="267">
        <v>38</v>
      </c>
      <c r="J78" s="267">
        <v>2020</v>
      </c>
      <c r="K78" s="267" t="s">
        <v>2</v>
      </c>
      <c r="L78" s="267">
        <v>18</v>
      </c>
      <c r="M78" s="267">
        <v>2</v>
      </c>
      <c r="N78" s="267">
        <v>0.1</v>
      </c>
      <c r="O78" s="267"/>
      <c r="P78" s="267"/>
      <c r="Q78" s="267">
        <v>400</v>
      </c>
      <c r="R78" s="267" t="s">
        <v>631</v>
      </c>
      <c r="T78" s="17">
        <v>18</v>
      </c>
      <c r="U78" s="220">
        <v>0.05</v>
      </c>
      <c r="V78" s="15" t="s">
        <v>630</v>
      </c>
      <c r="AA78" s="135">
        <v>2019</v>
      </c>
      <c r="AB78" s="135" t="s">
        <v>1</v>
      </c>
      <c r="AC78" s="136">
        <v>22</v>
      </c>
      <c r="AD78" s="135">
        <v>4</v>
      </c>
      <c r="AE78" s="224">
        <v>0.05</v>
      </c>
      <c r="AF78" s="215">
        <v>2</v>
      </c>
      <c r="AG78" s="215">
        <v>20</v>
      </c>
      <c r="AH78" s="135" t="s">
        <v>630</v>
      </c>
    </row>
    <row r="79" spans="9:38" x14ac:dyDescent="0.2">
      <c r="I79" s="267">
        <v>39</v>
      </c>
      <c r="J79" s="267">
        <v>2020</v>
      </c>
      <c r="K79" s="271" t="s">
        <v>3</v>
      </c>
      <c r="L79" s="271">
        <v>11</v>
      </c>
      <c r="M79" s="271">
        <v>3</v>
      </c>
      <c r="N79" s="271">
        <v>0.05</v>
      </c>
      <c r="O79" s="271"/>
      <c r="P79" s="271"/>
      <c r="Q79" s="271">
        <v>800</v>
      </c>
      <c r="R79" s="271" t="s">
        <v>631</v>
      </c>
      <c r="S79" s="220"/>
      <c r="T79" s="17">
        <v>10</v>
      </c>
      <c r="U79" s="220">
        <v>0.1</v>
      </c>
      <c r="V79" s="15" t="s">
        <v>630</v>
      </c>
      <c r="AA79" s="135">
        <v>2019</v>
      </c>
      <c r="AB79" s="135" t="s">
        <v>3</v>
      </c>
      <c r="AC79" s="136">
        <v>18</v>
      </c>
      <c r="AD79" s="135">
        <v>5</v>
      </c>
      <c r="AE79" s="224">
        <v>0.05</v>
      </c>
      <c r="AF79" s="215">
        <v>30</v>
      </c>
      <c r="AG79" s="215">
        <v>30</v>
      </c>
      <c r="AH79" s="135" t="s">
        <v>630</v>
      </c>
    </row>
    <row r="80" spans="9:38" x14ac:dyDescent="0.2">
      <c r="I80" s="267">
        <v>40</v>
      </c>
      <c r="J80" s="267">
        <v>2020</v>
      </c>
      <c r="K80" s="267" t="s">
        <v>3</v>
      </c>
      <c r="L80" s="267">
        <v>11</v>
      </c>
      <c r="M80" s="267">
        <v>1</v>
      </c>
      <c r="N80" s="267">
        <v>0.03</v>
      </c>
      <c r="O80" s="267"/>
      <c r="P80" s="267"/>
      <c r="Q80" s="267">
        <v>0</v>
      </c>
      <c r="R80" s="267" t="s">
        <v>632</v>
      </c>
      <c r="T80" s="17">
        <v>6</v>
      </c>
      <c r="U80" s="220">
        <v>0.5</v>
      </c>
      <c r="V80" s="15" t="s">
        <v>631</v>
      </c>
      <c r="AA80" s="135">
        <v>2019</v>
      </c>
      <c r="AB80" s="135" t="s">
        <v>3</v>
      </c>
      <c r="AC80" s="136">
        <v>10</v>
      </c>
      <c r="AD80" s="135">
        <v>6</v>
      </c>
      <c r="AE80" s="224">
        <v>0.1</v>
      </c>
      <c r="AF80" s="215">
        <v>30</v>
      </c>
      <c r="AG80" s="215">
        <v>30</v>
      </c>
      <c r="AH80" s="135" t="s">
        <v>630</v>
      </c>
    </row>
    <row r="81" spans="9:40" x14ac:dyDescent="0.2">
      <c r="I81" s="267">
        <v>41</v>
      </c>
      <c r="J81" s="267">
        <v>2020</v>
      </c>
      <c r="K81" s="267" t="s">
        <v>411</v>
      </c>
      <c r="L81" s="267">
        <v>11</v>
      </c>
      <c r="M81" s="267">
        <v>1</v>
      </c>
      <c r="N81" s="267">
        <v>0.14000000000000001</v>
      </c>
      <c r="O81" s="267"/>
      <c r="P81" s="267"/>
      <c r="Q81" s="267">
        <v>0</v>
      </c>
      <c r="R81" s="267" t="s">
        <v>632</v>
      </c>
      <c r="T81" s="17">
        <v>18</v>
      </c>
      <c r="U81" s="220">
        <v>0.25</v>
      </c>
      <c r="V81" s="15" t="s">
        <v>631</v>
      </c>
      <c r="AA81" s="15">
        <v>2019</v>
      </c>
      <c r="AB81" s="15" t="s">
        <v>3</v>
      </c>
      <c r="AC81" s="17">
        <v>6</v>
      </c>
      <c r="AD81" s="15">
        <v>1</v>
      </c>
      <c r="AE81" s="220">
        <v>0.5</v>
      </c>
      <c r="AF81" s="15">
        <v>5</v>
      </c>
      <c r="AG81" s="15">
        <v>300</v>
      </c>
      <c r="AH81" s="15" t="s">
        <v>631</v>
      </c>
      <c r="AM81" s="17"/>
    </row>
    <row r="82" spans="9:40" x14ac:dyDescent="0.2">
      <c r="I82" s="267">
        <v>42</v>
      </c>
      <c r="J82" s="267">
        <v>2020</v>
      </c>
      <c r="K82" s="267" t="s">
        <v>1</v>
      </c>
      <c r="L82" s="267">
        <v>11</v>
      </c>
      <c r="M82" s="267">
        <v>1</v>
      </c>
      <c r="N82" s="267">
        <v>0.03</v>
      </c>
      <c r="O82" s="267"/>
      <c r="P82" s="267"/>
      <c r="Q82" s="267">
        <v>0</v>
      </c>
      <c r="R82" s="267" t="s">
        <v>632</v>
      </c>
      <c r="T82" s="17">
        <v>18</v>
      </c>
      <c r="U82" s="220">
        <v>0.1</v>
      </c>
      <c r="V82" s="15" t="s">
        <v>631</v>
      </c>
      <c r="AA82" s="15">
        <v>2019</v>
      </c>
      <c r="AB82" s="15" t="s">
        <v>260</v>
      </c>
      <c r="AC82" s="17">
        <v>18</v>
      </c>
      <c r="AD82" s="15">
        <v>2</v>
      </c>
      <c r="AE82" s="220">
        <v>0.25</v>
      </c>
      <c r="AF82" s="15">
        <v>4</v>
      </c>
      <c r="AG82" s="15">
        <v>10</v>
      </c>
      <c r="AH82" s="15" t="s">
        <v>631</v>
      </c>
      <c r="AM82" s="17"/>
      <c r="AN82" s="130"/>
    </row>
    <row r="83" spans="9:40" x14ac:dyDescent="0.2">
      <c r="I83" s="267">
        <v>43</v>
      </c>
      <c r="J83" s="267">
        <v>2020</v>
      </c>
      <c r="K83" s="267" t="s">
        <v>3</v>
      </c>
      <c r="L83" s="267">
        <v>13</v>
      </c>
      <c r="M83" s="267">
        <v>2</v>
      </c>
      <c r="N83" s="267">
        <v>0.02</v>
      </c>
      <c r="O83" s="267"/>
      <c r="P83" s="267"/>
      <c r="Q83" s="267">
        <v>0</v>
      </c>
      <c r="R83" s="267" t="s">
        <v>632</v>
      </c>
      <c r="T83" s="17">
        <v>18</v>
      </c>
      <c r="U83" s="220">
        <v>0.1</v>
      </c>
      <c r="V83" s="15" t="s">
        <v>631</v>
      </c>
      <c r="AA83" s="15">
        <v>2019</v>
      </c>
      <c r="AB83" s="15" t="s">
        <v>1</v>
      </c>
      <c r="AC83" s="17">
        <v>18</v>
      </c>
      <c r="AD83" s="15">
        <v>2</v>
      </c>
      <c r="AE83" s="220">
        <v>0.1</v>
      </c>
      <c r="AF83" s="15">
        <v>1</v>
      </c>
      <c r="AG83" s="15">
        <v>40</v>
      </c>
      <c r="AH83" s="15" t="s">
        <v>631</v>
      </c>
      <c r="AL83" s="130"/>
      <c r="AM83" s="17"/>
      <c r="AN83" s="130"/>
    </row>
    <row r="84" spans="9:40" x14ac:dyDescent="0.2">
      <c r="I84" s="267">
        <v>44</v>
      </c>
      <c r="J84" s="267">
        <v>2020</v>
      </c>
      <c r="K84" s="271" t="s">
        <v>411</v>
      </c>
      <c r="L84" s="271">
        <v>13</v>
      </c>
      <c r="M84" s="271">
        <v>2</v>
      </c>
      <c r="N84" s="271">
        <v>0.06</v>
      </c>
      <c r="O84" s="271"/>
      <c r="P84" s="271"/>
      <c r="Q84" s="271">
        <v>0</v>
      </c>
      <c r="R84" s="271" t="s">
        <v>632</v>
      </c>
      <c r="S84" s="220"/>
      <c r="T84" s="17">
        <v>11</v>
      </c>
      <c r="U84" s="220">
        <v>0.05</v>
      </c>
      <c r="V84" s="15" t="s">
        <v>631</v>
      </c>
      <c r="AA84" s="15">
        <v>2019</v>
      </c>
      <c r="AB84" s="15" t="s">
        <v>2</v>
      </c>
      <c r="AC84" s="17">
        <v>18</v>
      </c>
      <c r="AD84" s="15">
        <v>2</v>
      </c>
      <c r="AE84" s="220">
        <v>0.1</v>
      </c>
      <c r="AF84" s="15">
        <v>1</v>
      </c>
      <c r="AG84" s="15">
        <v>1500</v>
      </c>
      <c r="AH84" s="15" t="s">
        <v>631</v>
      </c>
      <c r="AL84" s="130"/>
      <c r="AM84" s="123"/>
      <c r="AN84" s="130"/>
    </row>
    <row r="85" spans="9:40" x14ac:dyDescent="0.2">
      <c r="I85" s="267">
        <v>45</v>
      </c>
      <c r="J85" s="267">
        <v>2020</v>
      </c>
      <c r="K85" s="267" t="s">
        <v>1</v>
      </c>
      <c r="L85" s="267">
        <v>13</v>
      </c>
      <c r="M85" s="267">
        <v>2</v>
      </c>
      <c r="N85" s="267">
        <v>0.03</v>
      </c>
      <c r="O85" s="267"/>
      <c r="P85" s="267"/>
      <c r="Q85" s="267">
        <v>0</v>
      </c>
      <c r="R85" s="267" t="s">
        <v>632</v>
      </c>
      <c r="T85" s="17">
        <v>1</v>
      </c>
      <c r="U85" s="220">
        <v>0.3</v>
      </c>
      <c r="V85" s="15" t="s">
        <v>633</v>
      </c>
      <c r="AA85" s="15">
        <v>2019</v>
      </c>
      <c r="AB85" s="15" t="s">
        <v>3</v>
      </c>
      <c r="AC85" s="17">
        <v>11</v>
      </c>
      <c r="AD85" s="15">
        <v>3</v>
      </c>
      <c r="AE85" s="220">
        <v>0.05</v>
      </c>
      <c r="AF85" s="15">
        <v>2</v>
      </c>
      <c r="AG85" s="15">
        <v>400</v>
      </c>
      <c r="AH85" s="15" t="s">
        <v>631</v>
      </c>
      <c r="AM85" s="17"/>
      <c r="AN85" s="130"/>
    </row>
    <row r="86" spans="9:40" x14ac:dyDescent="0.2">
      <c r="I86" s="267">
        <v>46</v>
      </c>
      <c r="J86" s="267">
        <v>2020</v>
      </c>
      <c r="K86" s="267" t="s">
        <v>260</v>
      </c>
      <c r="L86" s="267">
        <v>16</v>
      </c>
      <c r="M86" s="267">
        <v>3</v>
      </c>
      <c r="N86" s="267">
        <v>0.03</v>
      </c>
      <c r="O86" s="267"/>
      <c r="P86" s="267"/>
      <c r="Q86" s="267">
        <v>0</v>
      </c>
      <c r="R86" s="267" t="s">
        <v>632</v>
      </c>
      <c r="T86" s="17">
        <v>10</v>
      </c>
      <c r="U86" s="220">
        <v>0.3</v>
      </c>
      <c r="V86" s="15" t="s">
        <v>633</v>
      </c>
      <c r="AA86" s="15">
        <v>2019</v>
      </c>
      <c r="AB86" s="15" t="s">
        <v>3</v>
      </c>
      <c r="AC86" s="17">
        <v>1</v>
      </c>
      <c r="AD86" s="15">
        <v>1</v>
      </c>
      <c r="AE86" s="220">
        <v>0.3</v>
      </c>
      <c r="AF86" s="15">
        <v>4</v>
      </c>
      <c r="AG86" s="15">
        <v>600</v>
      </c>
      <c r="AH86" s="15" t="s">
        <v>633</v>
      </c>
      <c r="AM86" s="17"/>
      <c r="AN86" s="130"/>
    </row>
    <row r="87" spans="9:40" x14ac:dyDescent="0.2">
      <c r="I87" s="267">
        <v>47</v>
      </c>
      <c r="J87" s="267">
        <v>2020</v>
      </c>
      <c r="K87" s="267" t="s">
        <v>3</v>
      </c>
      <c r="L87" s="267">
        <v>22</v>
      </c>
      <c r="M87" s="267">
        <v>4</v>
      </c>
      <c r="N87" s="267">
        <v>0.08</v>
      </c>
      <c r="O87" s="267"/>
      <c r="P87" s="267"/>
      <c r="Q87" s="267">
        <v>0</v>
      </c>
      <c r="R87" s="267" t="s">
        <v>632</v>
      </c>
      <c r="T87" s="17">
        <v>10</v>
      </c>
      <c r="U87" s="220">
        <v>0.1</v>
      </c>
      <c r="V87" s="15" t="s">
        <v>633</v>
      </c>
      <c r="AA87" s="15">
        <v>2019</v>
      </c>
      <c r="AB87" s="15" t="s">
        <v>3</v>
      </c>
      <c r="AC87" s="17">
        <v>10</v>
      </c>
      <c r="AD87" s="15">
        <v>2</v>
      </c>
      <c r="AE87" s="220">
        <v>0.3</v>
      </c>
      <c r="AF87" s="15">
        <v>10</v>
      </c>
      <c r="AG87" s="15">
        <v>50</v>
      </c>
      <c r="AH87" s="15" t="s">
        <v>633</v>
      </c>
      <c r="AM87" s="17"/>
      <c r="AN87" s="130"/>
    </row>
    <row r="88" spans="9:40" x14ac:dyDescent="0.2">
      <c r="I88" s="267">
        <v>48</v>
      </c>
      <c r="J88" s="267">
        <v>2020</v>
      </c>
      <c r="K88" s="267" t="s">
        <v>260</v>
      </c>
      <c r="L88" s="267">
        <v>22</v>
      </c>
      <c r="M88" s="267">
        <v>4</v>
      </c>
      <c r="N88" s="267">
        <v>7.0000000000000007E-2</v>
      </c>
      <c r="O88" s="267"/>
      <c r="P88" s="267"/>
      <c r="Q88" s="267">
        <v>0</v>
      </c>
      <c r="R88" s="267" t="s">
        <v>632</v>
      </c>
      <c r="T88" s="17">
        <v>11</v>
      </c>
      <c r="U88" s="220">
        <v>0.05</v>
      </c>
      <c r="V88" s="15" t="s">
        <v>633</v>
      </c>
      <c r="AA88" s="15">
        <v>2019</v>
      </c>
      <c r="AB88" s="15" t="s">
        <v>1</v>
      </c>
      <c r="AC88" s="17">
        <v>10</v>
      </c>
      <c r="AD88" s="15">
        <v>2</v>
      </c>
      <c r="AE88" s="220">
        <v>0.1</v>
      </c>
      <c r="AF88" s="15">
        <v>2</v>
      </c>
      <c r="AG88" s="15">
        <v>40</v>
      </c>
      <c r="AH88" s="15" t="s">
        <v>633</v>
      </c>
      <c r="AM88" s="17"/>
      <c r="AN88" s="130"/>
    </row>
    <row r="89" spans="9:40" x14ac:dyDescent="0.2">
      <c r="I89" s="267">
        <v>49</v>
      </c>
      <c r="J89" s="267">
        <v>2020</v>
      </c>
      <c r="K89" s="267" t="s">
        <v>411</v>
      </c>
      <c r="L89" s="267">
        <v>22</v>
      </c>
      <c r="M89" s="267">
        <v>4</v>
      </c>
      <c r="N89" s="267">
        <v>0.03</v>
      </c>
      <c r="O89" s="267"/>
      <c r="P89" s="267"/>
      <c r="Q89" s="267">
        <v>0</v>
      </c>
      <c r="R89" s="267" t="s">
        <v>632</v>
      </c>
      <c r="T89" s="17">
        <v>18</v>
      </c>
      <c r="U89" s="220">
        <v>0.02</v>
      </c>
      <c r="V89" s="15" t="s">
        <v>633</v>
      </c>
      <c r="AA89" s="15">
        <v>2019</v>
      </c>
      <c r="AB89" s="15" t="s">
        <v>3</v>
      </c>
      <c r="AC89" s="17">
        <v>11</v>
      </c>
      <c r="AD89" s="15">
        <v>3</v>
      </c>
      <c r="AE89" s="220">
        <v>0.05</v>
      </c>
      <c r="AF89" s="15">
        <v>2</v>
      </c>
      <c r="AG89" s="15">
        <v>40</v>
      </c>
      <c r="AH89" s="15" t="s">
        <v>633</v>
      </c>
      <c r="AM89" s="17"/>
    </row>
    <row r="90" spans="9:40" x14ac:dyDescent="0.2">
      <c r="I90" s="267">
        <v>50</v>
      </c>
      <c r="J90" s="267">
        <v>2020</v>
      </c>
      <c r="K90" s="267" t="s">
        <v>1</v>
      </c>
      <c r="L90" s="267">
        <v>22</v>
      </c>
      <c r="M90" s="267">
        <v>4</v>
      </c>
      <c r="N90" s="267">
        <v>7.0000000000000007E-2</v>
      </c>
      <c r="O90" s="267"/>
      <c r="P90" s="267"/>
      <c r="Q90" s="267">
        <v>0</v>
      </c>
      <c r="R90" s="267" t="s">
        <v>632</v>
      </c>
      <c r="T90" s="17">
        <v>18</v>
      </c>
      <c r="U90" s="220">
        <v>0.03</v>
      </c>
      <c r="V90" s="15" t="s">
        <v>633</v>
      </c>
      <c r="AA90" s="15">
        <v>2019</v>
      </c>
      <c r="AB90" s="15" t="s">
        <v>260</v>
      </c>
      <c r="AC90" s="17">
        <v>18</v>
      </c>
      <c r="AD90" s="15">
        <v>4</v>
      </c>
      <c r="AE90" s="220">
        <v>0.02</v>
      </c>
      <c r="AF90" s="15">
        <v>2</v>
      </c>
      <c r="AG90" s="15">
        <v>50</v>
      </c>
      <c r="AH90" s="15" t="s">
        <v>633</v>
      </c>
      <c r="AM90" s="17"/>
    </row>
    <row r="91" spans="9:40" x14ac:dyDescent="0.2">
      <c r="I91" s="267">
        <v>51</v>
      </c>
      <c r="J91" s="267">
        <v>2020</v>
      </c>
      <c r="K91" s="267" t="s">
        <v>3</v>
      </c>
      <c r="L91" s="267">
        <v>18</v>
      </c>
      <c r="M91" s="267">
        <v>5</v>
      </c>
      <c r="N91" s="267">
        <v>0.02</v>
      </c>
      <c r="O91" s="267"/>
      <c r="P91" s="267"/>
      <c r="Q91" s="267">
        <v>0</v>
      </c>
      <c r="R91" s="267" t="s">
        <v>632</v>
      </c>
      <c r="T91" s="17">
        <v>18</v>
      </c>
      <c r="U91" s="220">
        <v>0.09</v>
      </c>
      <c r="V91" s="15" t="s">
        <v>633</v>
      </c>
      <c r="AA91" s="15">
        <v>2019</v>
      </c>
      <c r="AB91" s="15" t="s">
        <v>1</v>
      </c>
      <c r="AC91" s="17">
        <v>18</v>
      </c>
      <c r="AD91" s="15">
        <v>4</v>
      </c>
      <c r="AE91" s="220">
        <v>0.03</v>
      </c>
      <c r="AF91" s="15">
        <v>1</v>
      </c>
      <c r="AG91" s="15">
        <v>40</v>
      </c>
      <c r="AH91" s="15" t="s">
        <v>633</v>
      </c>
      <c r="AM91" s="123"/>
      <c r="AN91" s="130"/>
    </row>
    <row r="92" spans="9:40" x14ac:dyDescent="0.2">
      <c r="I92" s="267">
        <v>52</v>
      </c>
      <c r="J92" s="267">
        <v>2020</v>
      </c>
      <c r="K92" s="267" t="s">
        <v>260</v>
      </c>
      <c r="L92" s="267">
        <v>18</v>
      </c>
      <c r="M92" s="267">
        <v>5</v>
      </c>
      <c r="N92" s="267">
        <v>0.15</v>
      </c>
      <c r="O92" s="267"/>
      <c r="P92" s="267"/>
      <c r="Q92" s="267">
        <v>0</v>
      </c>
      <c r="R92" s="267" t="s">
        <v>632</v>
      </c>
      <c r="T92" s="17">
        <v>22</v>
      </c>
      <c r="U92" s="220">
        <v>0.02</v>
      </c>
      <c r="V92" s="15" t="s">
        <v>633</v>
      </c>
      <c r="AA92" s="15">
        <v>2019</v>
      </c>
      <c r="AB92" s="15" t="s">
        <v>2</v>
      </c>
      <c r="AC92" s="17">
        <v>18</v>
      </c>
      <c r="AD92" s="15">
        <v>4</v>
      </c>
      <c r="AE92" s="220">
        <v>0.09</v>
      </c>
      <c r="AF92" s="15">
        <v>3</v>
      </c>
      <c r="AG92" s="15">
        <v>2000</v>
      </c>
      <c r="AH92" s="15" t="s">
        <v>633</v>
      </c>
      <c r="AM92" s="17"/>
      <c r="AN92" s="130"/>
    </row>
    <row r="93" spans="9:40" x14ac:dyDescent="0.2">
      <c r="I93" s="267">
        <v>53</v>
      </c>
      <c r="J93" s="267">
        <v>2020</v>
      </c>
      <c r="K93" s="267" t="s">
        <v>1</v>
      </c>
      <c r="L93" s="267">
        <v>18</v>
      </c>
      <c r="M93" s="267">
        <v>5</v>
      </c>
      <c r="N93" s="267">
        <v>0.04</v>
      </c>
      <c r="O93" s="267"/>
      <c r="P93" s="267"/>
      <c r="Q93" s="267">
        <v>0</v>
      </c>
      <c r="R93" s="267" t="s">
        <v>632</v>
      </c>
      <c r="T93" s="17">
        <v>22</v>
      </c>
      <c r="U93" s="220">
        <v>0.04</v>
      </c>
      <c r="V93" s="15" t="s">
        <v>633</v>
      </c>
      <c r="AA93" s="15">
        <v>2019</v>
      </c>
      <c r="AB93" s="15" t="s">
        <v>3</v>
      </c>
      <c r="AC93" s="17">
        <v>22</v>
      </c>
      <c r="AD93" s="15">
        <v>5</v>
      </c>
      <c r="AE93" s="220">
        <v>0.02</v>
      </c>
      <c r="AF93" s="15">
        <v>3</v>
      </c>
      <c r="AG93" s="15">
        <v>5</v>
      </c>
      <c r="AH93" s="15" t="s">
        <v>633</v>
      </c>
      <c r="AM93" s="17"/>
    </row>
    <row r="94" spans="9:40" x14ac:dyDescent="0.2">
      <c r="I94" s="267">
        <v>54</v>
      </c>
      <c r="J94" s="267">
        <v>2020</v>
      </c>
      <c r="K94" s="271" t="s">
        <v>260</v>
      </c>
      <c r="L94" s="271">
        <v>21</v>
      </c>
      <c r="M94" s="271">
        <v>6</v>
      </c>
      <c r="N94" s="271">
        <v>0.03</v>
      </c>
      <c r="O94" s="271"/>
      <c r="P94" s="271"/>
      <c r="Q94" s="271">
        <v>0</v>
      </c>
      <c r="R94" s="271" t="s">
        <v>632</v>
      </c>
      <c r="S94" s="220"/>
      <c r="T94" s="17">
        <v>6</v>
      </c>
      <c r="U94" s="220">
        <v>0.05</v>
      </c>
      <c r="V94" s="15" t="s">
        <v>633</v>
      </c>
      <c r="AA94" s="15">
        <v>2019</v>
      </c>
      <c r="AB94" s="15" t="s">
        <v>2</v>
      </c>
      <c r="AC94" s="17">
        <v>22</v>
      </c>
      <c r="AD94" s="15">
        <v>5</v>
      </c>
      <c r="AE94" s="220">
        <v>0.04</v>
      </c>
      <c r="AF94" s="15">
        <v>1</v>
      </c>
      <c r="AG94" s="15">
        <v>2</v>
      </c>
      <c r="AH94" s="15" t="s">
        <v>633</v>
      </c>
      <c r="AM94" s="17"/>
    </row>
    <row r="95" spans="9:40" x14ac:dyDescent="0.2">
      <c r="I95" s="267">
        <v>55</v>
      </c>
      <c r="J95" s="267">
        <v>2020</v>
      </c>
      <c r="K95" s="267" t="s">
        <v>3</v>
      </c>
      <c r="L95" s="267">
        <v>10</v>
      </c>
      <c r="M95" s="267">
        <v>7</v>
      </c>
      <c r="N95" s="267">
        <v>0.08</v>
      </c>
      <c r="O95" s="267"/>
      <c r="P95" s="267"/>
      <c r="Q95" s="267">
        <v>0</v>
      </c>
      <c r="R95" s="267" t="s">
        <v>632</v>
      </c>
      <c r="T95" s="17">
        <v>13</v>
      </c>
      <c r="U95" s="220">
        <v>0.1</v>
      </c>
      <c r="V95" s="15" t="s">
        <v>635</v>
      </c>
      <c r="AA95" s="15">
        <v>2019</v>
      </c>
      <c r="AB95" s="15" t="s">
        <v>3</v>
      </c>
      <c r="AC95" s="17">
        <v>6</v>
      </c>
      <c r="AD95" s="15">
        <v>6</v>
      </c>
      <c r="AE95" s="220">
        <v>0.05</v>
      </c>
      <c r="AF95" s="15">
        <v>2</v>
      </c>
      <c r="AG95" s="15">
        <v>250</v>
      </c>
      <c r="AH95" s="15" t="s">
        <v>633</v>
      </c>
    </row>
    <row r="96" spans="9:40" x14ac:dyDescent="0.2">
      <c r="I96" s="267">
        <v>56</v>
      </c>
      <c r="J96" s="267">
        <v>2020</v>
      </c>
      <c r="K96" s="267" t="s">
        <v>1</v>
      </c>
      <c r="L96" s="267">
        <v>10</v>
      </c>
      <c r="M96" s="267">
        <v>7</v>
      </c>
      <c r="N96" s="267">
        <v>0.05</v>
      </c>
      <c r="O96" s="267"/>
      <c r="P96" s="267"/>
      <c r="Q96" s="267">
        <v>0</v>
      </c>
      <c r="R96" s="267" t="s">
        <v>632</v>
      </c>
      <c r="T96" s="17">
        <v>12</v>
      </c>
      <c r="U96" s="220">
        <v>0.1</v>
      </c>
      <c r="V96" s="15" t="s">
        <v>635</v>
      </c>
      <c r="AA96" s="15">
        <v>2019</v>
      </c>
      <c r="AB96" s="15" t="s">
        <v>411</v>
      </c>
      <c r="AC96" s="218">
        <v>13</v>
      </c>
      <c r="AD96" s="15">
        <v>1</v>
      </c>
      <c r="AE96" s="220">
        <v>0.1</v>
      </c>
      <c r="AF96" s="15">
        <v>2</v>
      </c>
      <c r="AG96" s="15">
        <v>12</v>
      </c>
      <c r="AH96" s="15" t="s">
        <v>635</v>
      </c>
    </row>
    <row r="97" spans="9:40" x14ac:dyDescent="0.2">
      <c r="I97" s="267">
        <v>57</v>
      </c>
      <c r="J97" s="267">
        <v>2020</v>
      </c>
      <c r="K97" s="267" t="s">
        <v>3</v>
      </c>
      <c r="L97" s="267">
        <v>1</v>
      </c>
      <c r="M97" s="267">
        <v>8</v>
      </c>
      <c r="N97" s="267">
        <v>0.01</v>
      </c>
      <c r="O97" s="267"/>
      <c r="P97" s="267"/>
      <c r="Q97" s="267">
        <v>0</v>
      </c>
      <c r="R97" s="267" t="s">
        <v>632</v>
      </c>
      <c r="T97" s="17">
        <v>1</v>
      </c>
      <c r="U97" s="220">
        <v>0.1</v>
      </c>
      <c r="V97" s="15" t="s">
        <v>635</v>
      </c>
      <c r="AA97" s="15">
        <v>2019</v>
      </c>
      <c r="AB97" s="15" t="s">
        <v>411</v>
      </c>
      <c r="AC97" s="218">
        <v>12</v>
      </c>
      <c r="AD97" s="15">
        <v>2</v>
      </c>
      <c r="AE97" s="220">
        <v>0.1</v>
      </c>
      <c r="AF97" s="15">
        <v>3</v>
      </c>
      <c r="AG97" s="130">
        <v>5</v>
      </c>
      <c r="AH97" s="15" t="s">
        <v>635</v>
      </c>
    </row>
    <row r="98" spans="9:40" x14ac:dyDescent="0.2">
      <c r="I98" s="267">
        <v>58</v>
      </c>
      <c r="J98" s="267">
        <v>2020</v>
      </c>
      <c r="K98" s="267" t="s">
        <v>3</v>
      </c>
      <c r="L98" s="267">
        <v>6</v>
      </c>
      <c r="M98" s="267">
        <v>9</v>
      </c>
      <c r="N98" s="267">
        <v>0.03</v>
      </c>
      <c r="O98" s="267"/>
      <c r="P98" s="267"/>
      <c r="Q98" s="267">
        <v>0</v>
      </c>
      <c r="R98" s="267" t="s">
        <v>632</v>
      </c>
      <c r="T98" s="17">
        <v>18</v>
      </c>
      <c r="U98" s="220">
        <v>0.3</v>
      </c>
      <c r="V98" s="15" t="s">
        <v>635</v>
      </c>
      <c r="AA98" s="15">
        <v>2019</v>
      </c>
      <c r="AB98" s="15" t="s">
        <v>3</v>
      </c>
      <c r="AC98" s="218">
        <v>1</v>
      </c>
      <c r="AD98" s="15">
        <v>3</v>
      </c>
      <c r="AE98" s="220">
        <v>0.1</v>
      </c>
      <c r="AF98" s="15">
        <v>2</v>
      </c>
      <c r="AG98" s="15">
        <v>800</v>
      </c>
      <c r="AH98" s="15" t="s">
        <v>635</v>
      </c>
      <c r="AM98" s="17"/>
      <c r="AN98" s="130"/>
    </row>
    <row r="99" spans="9:40" x14ac:dyDescent="0.2">
      <c r="I99" s="267">
        <v>59</v>
      </c>
      <c r="J99" s="267">
        <v>2020</v>
      </c>
      <c r="K99" s="267" t="s">
        <v>3</v>
      </c>
      <c r="L99" s="267">
        <v>1</v>
      </c>
      <c r="M99" s="267">
        <v>1</v>
      </c>
      <c r="N99" s="267">
        <v>0.3</v>
      </c>
      <c r="O99" s="267"/>
      <c r="P99" s="267"/>
      <c r="Q99" s="267">
        <v>2400</v>
      </c>
      <c r="R99" s="267" t="s">
        <v>633</v>
      </c>
      <c r="T99" s="17">
        <v>18</v>
      </c>
      <c r="U99" s="220">
        <v>0.2</v>
      </c>
      <c r="V99" s="15" t="s">
        <v>635</v>
      </c>
      <c r="AA99" s="15">
        <v>2019</v>
      </c>
      <c r="AB99" s="15" t="s">
        <v>260</v>
      </c>
      <c r="AC99" s="218">
        <v>18</v>
      </c>
      <c r="AD99" s="15">
        <v>4</v>
      </c>
      <c r="AE99" s="221">
        <v>0.3</v>
      </c>
      <c r="AF99" s="15">
        <v>3</v>
      </c>
      <c r="AG99" s="15">
        <v>25</v>
      </c>
      <c r="AH99" s="15" t="s">
        <v>635</v>
      </c>
      <c r="AM99" s="17"/>
      <c r="AN99" s="130"/>
    </row>
    <row r="100" spans="9:40" x14ac:dyDescent="0.2">
      <c r="I100" s="267">
        <v>60</v>
      </c>
      <c r="J100" s="267">
        <v>2020</v>
      </c>
      <c r="K100" s="267" t="s">
        <v>3</v>
      </c>
      <c r="L100" s="267">
        <v>10</v>
      </c>
      <c r="M100" s="267">
        <v>2</v>
      </c>
      <c r="N100" s="267">
        <v>0.3</v>
      </c>
      <c r="O100" s="267"/>
      <c r="P100" s="267"/>
      <c r="Q100" s="267">
        <v>160</v>
      </c>
      <c r="R100" s="267" t="s">
        <v>633</v>
      </c>
      <c r="T100" s="17">
        <v>22</v>
      </c>
      <c r="U100" s="220">
        <v>0.05</v>
      </c>
      <c r="V100" s="15" t="s">
        <v>635</v>
      </c>
      <c r="AA100" s="15">
        <v>2019</v>
      </c>
      <c r="AB100" s="15" t="s">
        <v>2</v>
      </c>
      <c r="AC100" s="218">
        <v>18</v>
      </c>
      <c r="AD100" s="15">
        <v>4</v>
      </c>
      <c r="AE100" s="220">
        <v>0.2</v>
      </c>
      <c r="AF100" s="15">
        <v>2</v>
      </c>
      <c r="AG100" s="15">
        <v>235</v>
      </c>
      <c r="AH100" s="15" t="s">
        <v>635</v>
      </c>
      <c r="AM100" s="17"/>
      <c r="AN100" s="130"/>
    </row>
    <row r="101" spans="9:40" x14ac:dyDescent="0.2">
      <c r="I101" s="267">
        <v>61</v>
      </c>
      <c r="J101" s="267">
        <v>2020</v>
      </c>
      <c r="K101" s="267" t="s">
        <v>1</v>
      </c>
      <c r="L101" s="267">
        <v>10</v>
      </c>
      <c r="M101" s="267">
        <v>2</v>
      </c>
      <c r="N101" s="267">
        <v>0.1</v>
      </c>
      <c r="O101" s="267"/>
      <c r="P101" s="267"/>
      <c r="Q101" s="267">
        <v>80</v>
      </c>
      <c r="R101" s="267" t="s">
        <v>633</v>
      </c>
      <c r="T101" s="17">
        <v>10</v>
      </c>
      <c r="U101" s="220">
        <v>0.15</v>
      </c>
      <c r="V101" s="15" t="s">
        <v>635</v>
      </c>
      <c r="AA101" s="15">
        <v>2019</v>
      </c>
      <c r="AB101" s="15" t="s">
        <v>3</v>
      </c>
      <c r="AC101" s="218">
        <v>22</v>
      </c>
      <c r="AD101" s="15">
        <v>5</v>
      </c>
      <c r="AE101" s="220">
        <v>0.05</v>
      </c>
      <c r="AF101" s="15">
        <v>3</v>
      </c>
      <c r="AG101" s="15">
        <v>0.5</v>
      </c>
      <c r="AH101" s="15" t="s">
        <v>635</v>
      </c>
    </row>
    <row r="102" spans="9:40" x14ac:dyDescent="0.2">
      <c r="I102" s="267">
        <v>62</v>
      </c>
      <c r="J102" s="267">
        <v>2020</v>
      </c>
      <c r="K102" s="271" t="s">
        <v>3</v>
      </c>
      <c r="L102" s="271">
        <v>11</v>
      </c>
      <c r="M102" s="271">
        <v>3</v>
      </c>
      <c r="N102" s="271">
        <v>0.05</v>
      </c>
      <c r="O102" s="271"/>
      <c r="P102" s="271"/>
      <c r="Q102" s="271">
        <v>80</v>
      </c>
      <c r="R102" s="271" t="s">
        <v>633</v>
      </c>
      <c r="S102" s="220"/>
      <c r="T102" s="17">
        <v>11</v>
      </c>
      <c r="U102" s="220">
        <v>0.04</v>
      </c>
      <c r="V102" s="15" t="s">
        <v>637</v>
      </c>
      <c r="AA102" s="15">
        <v>2019</v>
      </c>
      <c r="AB102" s="15" t="s">
        <v>3</v>
      </c>
      <c r="AC102" s="17">
        <v>10</v>
      </c>
      <c r="AD102" s="15">
        <v>6</v>
      </c>
      <c r="AE102" s="220">
        <v>0.15</v>
      </c>
      <c r="AF102" s="15">
        <v>2</v>
      </c>
      <c r="AG102" s="15">
        <v>60</v>
      </c>
      <c r="AH102" s="15" t="s">
        <v>635</v>
      </c>
    </row>
    <row r="103" spans="9:40" x14ac:dyDescent="0.2">
      <c r="I103" s="267">
        <v>63</v>
      </c>
      <c r="J103" s="267">
        <v>2020</v>
      </c>
      <c r="K103" s="267" t="s">
        <v>260</v>
      </c>
      <c r="L103" s="267">
        <v>18</v>
      </c>
      <c r="M103" s="267">
        <v>4</v>
      </c>
      <c r="N103" s="267">
        <v>0.02</v>
      </c>
      <c r="O103" s="267"/>
      <c r="P103" s="267"/>
      <c r="Q103" s="267">
        <v>100</v>
      </c>
      <c r="R103" s="267" t="s">
        <v>633</v>
      </c>
      <c r="T103" s="17">
        <v>11</v>
      </c>
      <c r="U103" s="220">
        <v>0.08</v>
      </c>
      <c r="V103" s="15" t="s">
        <v>637</v>
      </c>
      <c r="AA103" s="15">
        <v>2019</v>
      </c>
      <c r="AB103" s="15" t="s">
        <v>3</v>
      </c>
      <c r="AC103" s="17">
        <v>11</v>
      </c>
      <c r="AD103" s="15">
        <v>1</v>
      </c>
      <c r="AE103" s="220">
        <v>0.04</v>
      </c>
      <c r="AF103" s="15">
        <v>5</v>
      </c>
      <c r="AG103" s="15">
        <v>20</v>
      </c>
      <c r="AH103" s="15" t="s">
        <v>637</v>
      </c>
      <c r="AM103" s="17"/>
    </row>
    <row r="104" spans="9:40" x14ac:dyDescent="0.2">
      <c r="I104" s="267">
        <v>64</v>
      </c>
      <c r="J104" s="267">
        <v>2020</v>
      </c>
      <c r="K104" s="267" t="s">
        <v>1</v>
      </c>
      <c r="L104" s="267">
        <v>18</v>
      </c>
      <c r="M104" s="267">
        <v>4</v>
      </c>
      <c r="N104" s="267">
        <v>0.03</v>
      </c>
      <c r="O104" s="267"/>
      <c r="P104" s="267"/>
      <c r="Q104" s="267">
        <v>40</v>
      </c>
      <c r="R104" s="267" t="s">
        <v>633</v>
      </c>
      <c r="T104" s="17">
        <v>11</v>
      </c>
      <c r="U104" s="220">
        <v>0.09</v>
      </c>
      <c r="V104" s="15" t="s">
        <v>637</v>
      </c>
      <c r="AA104" s="15">
        <v>2019</v>
      </c>
      <c r="AB104" s="15" t="s">
        <v>411</v>
      </c>
      <c r="AC104" s="17">
        <v>11</v>
      </c>
      <c r="AD104" s="15">
        <v>1</v>
      </c>
      <c r="AE104" s="220">
        <v>0.08</v>
      </c>
      <c r="AF104" s="15">
        <v>10</v>
      </c>
      <c r="AG104" s="15">
        <v>15</v>
      </c>
      <c r="AH104" s="15" t="s">
        <v>637</v>
      </c>
      <c r="AM104" s="17"/>
      <c r="AN104" s="130"/>
    </row>
    <row r="105" spans="9:40" x14ac:dyDescent="0.2">
      <c r="I105" s="267">
        <v>65</v>
      </c>
      <c r="J105" s="267">
        <v>2020</v>
      </c>
      <c r="K105" s="267" t="s">
        <v>2</v>
      </c>
      <c r="L105" s="267">
        <v>18</v>
      </c>
      <c r="M105" s="267">
        <v>4</v>
      </c>
      <c r="N105" s="267">
        <v>0.09</v>
      </c>
      <c r="O105" s="267"/>
      <c r="P105" s="267"/>
      <c r="Q105" s="267">
        <v>6000</v>
      </c>
      <c r="R105" s="267" t="s">
        <v>633</v>
      </c>
      <c r="T105" s="17">
        <v>18</v>
      </c>
      <c r="U105" s="220">
        <v>0.1</v>
      </c>
      <c r="V105" s="15" t="s">
        <v>637</v>
      </c>
      <c r="AA105" s="15">
        <v>2019</v>
      </c>
      <c r="AB105" s="15" t="s">
        <v>1</v>
      </c>
      <c r="AC105" s="17">
        <v>11</v>
      </c>
      <c r="AD105" s="15">
        <v>1</v>
      </c>
      <c r="AE105" s="220">
        <v>0.09</v>
      </c>
      <c r="AF105" s="15">
        <v>3</v>
      </c>
      <c r="AG105" s="15">
        <v>20</v>
      </c>
      <c r="AH105" s="15" t="s">
        <v>637</v>
      </c>
      <c r="AM105" s="17"/>
    </row>
    <row r="106" spans="9:40" x14ac:dyDescent="0.2">
      <c r="I106" s="267">
        <v>66</v>
      </c>
      <c r="J106" s="267">
        <v>2020</v>
      </c>
      <c r="K106" s="267" t="s">
        <v>3</v>
      </c>
      <c r="L106" s="267">
        <v>22</v>
      </c>
      <c r="M106" s="267">
        <v>5</v>
      </c>
      <c r="N106" s="267">
        <v>0.02</v>
      </c>
      <c r="O106" s="267"/>
      <c r="P106" s="267"/>
      <c r="Q106" s="267">
        <v>15</v>
      </c>
      <c r="R106" s="267" t="s">
        <v>633</v>
      </c>
      <c r="T106" s="17">
        <v>22</v>
      </c>
      <c r="U106" s="220">
        <v>0.04</v>
      </c>
      <c r="V106" s="15" t="s">
        <v>637</v>
      </c>
      <c r="AA106" s="15">
        <v>2019</v>
      </c>
      <c r="AB106" s="15" t="s">
        <v>260</v>
      </c>
      <c r="AC106" s="17">
        <v>18</v>
      </c>
      <c r="AD106" s="15">
        <v>2</v>
      </c>
      <c r="AE106" s="220">
        <v>0.1</v>
      </c>
      <c r="AF106" s="133">
        <v>5</v>
      </c>
      <c r="AG106" s="15">
        <v>15</v>
      </c>
      <c r="AH106" s="15" t="s">
        <v>637</v>
      </c>
    </row>
    <row r="107" spans="9:40" x14ac:dyDescent="0.2">
      <c r="I107" s="267">
        <v>67</v>
      </c>
      <c r="J107" s="267">
        <v>2020</v>
      </c>
      <c r="K107" s="267" t="s">
        <v>2</v>
      </c>
      <c r="L107" s="267">
        <v>22</v>
      </c>
      <c r="M107" s="267">
        <v>5</v>
      </c>
      <c r="N107" s="267">
        <v>0.04</v>
      </c>
      <c r="O107" s="267"/>
      <c r="P107" s="267"/>
      <c r="Q107" s="267">
        <v>2</v>
      </c>
      <c r="R107" s="267" t="s">
        <v>633</v>
      </c>
      <c r="T107" s="17">
        <v>22</v>
      </c>
      <c r="U107" s="220">
        <v>0.1</v>
      </c>
      <c r="V107" s="15" t="s">
        <v>637</v>
      </c>
      <c r="AA107" s="15">
        <v>2019</v>
      </c>
      <c r="AB107" s="15" t="s">
        <v>3</v>
      </c>
      <c r="AC107" s="17">
        <v>22</v>
      </c>
      <c r="AD107" s="15">
        <v>3</v>
      </c>
      <c r="AE107" s="220">
        <v>0.04</v>
      </c>
      <c r="AF107" s="15">
        <v>3</v>
      </c>
      <c r="AG107" s="15">
        <v>5</v>
      </c>
      <c r="AH107" s="15" t="s">
        <v>637</v>
      </c>
      <c r="AK107" s="110"/>
    </row>
    <row r="108" spans="9:40" x14ac:dyDescent="0.2">
      <c r="I108" s="267">
        <v>68</v>
      </c>
      <c r="J108" s="267">
        <v>2020</v>
      </c>
      <c r="K108" s="267" t="s">
        <v>3</v>
      </c>
      <c r="L108" s="267">
        <v>6</v>
      </c>
      <c r="M108" s="267">
        <v>6</v>
      </c>
      <c r="N108" s="267">
        <v>0.05</v>
      </c>
      <c r="O108" s="267"/>
      <c r="P108" s="267"/>
      <c r="Q108" s="267">
        <v>500</v>
      </c>
      <c r="R108" s="267" t="s">
        <v>633</v>
      </c>
      <c r="T108" s="17">
        <v>16</v>
      </c>
      <c r="U108" s="220">
        <v>0.03</v>
      </c>
      <c r="V108" s="15" t="s">
        <v>637</v>
      </c>
      <c r="AA108" s="15">
        <v>2019</v>
      </c>
      <c r="AB108" s="15" t="s">
        <v>260</v>
      </c>
      <c r="AC108" s="17">
        <v>22</v>
      </c>
      <c r="AD108" s="15">
        <v>3</v>
      </c>
      <c r="AE108" s="220">
        <v>0.1</v>
      </c>
      <c r="AF108" s="15">
        <v>20</v>
      </c>
      <c r="AG108" s="15">
        <v>20</v>
      </c>
      <c r="AH108" s="15" t="s">
        <v>637</v>
      </c>
    </row>
    <row r="109" spans="9:40" x14ac:dyDescent="0.2">
      <c r="I109" s="267">
        <v>69</v>
      </c>
      <c r="J109" s="267">
        <v>2020</v>
      </c>
      <c r="K109" s="267" t="s">
        <v>3</v>
      </c>
      <c r="L109" s="267">
        <v>11</v>
      </c>
      <c r="M109" s="267">
        <v>1</v>
      </c>
      <c r="N109" s="267">
        <v>0.01</v>
      </c>
      <c r="O109" s="267"/>
      <c r="P109" s="267"/>
      <c r="Q109" s="267">
        <v>160</v>
      </c>
      <c r="R109" s="267" t="s">
        <v>635</v>
      </c>
      <c r="T109" s="17">
        <v>16</v>
      </c>
      <c r="U109" s="220">
        <v>0.1</v>
      </c>
      <c r="V109" s="15" t="s">
        <v>637</v>
      </c>
      <c r="AA109" s="15">
        <v>2019</v>
      </c>
      <c r="AB109" s="15" t="s">
        <v>3</v>
      </c>
      <c r="AC109" s="17">
        <v>16</v>
      </c>
      <c r="AD109" s="15">
        <v>4</v>
      </c>
      <c r="AE109" s="220">
        <v>0.03</v>
      </c>
      <c r="AF109" s="15">
        <v>10</v>
      </c>
      <c r="AG109" s="15">
        <v>15</v>
      </c>
      <c r="AH109" s="15" t="s">
        <v>637</v>
      </c>
    </row>
    <row r="110" spans="9:40" x14ac:dyDescent="0.2">
      <c r="I110" s="267">
        <v>70</v>
      </c>
      <c r="J110" s="267">
        <v>2020</v>
      </c>
      <c r="K110" s="267" t="s">
        <v>1</v>
      </c>
      <c r="L110" s="267">
        <v>11</v>
      </c>
      <c r="M110" s="267">
        <v>1</v>
      </c>
      <c r="N110" s="267">
        <v>0.01</v>
      </c>
      <c r="O110" s="267"/>
      <c r="P110" s="267"/>
      <c r="Q110" s="267">
        <v>160</v>
      </c>
      <c r="R110" s="267" t="s">
        <v>635</v>
      </c>
      <c r="T110" s="17">
        <v>16</v>
      </c>
      <c r="U110" s="220">
        <v>7.0000000000000007E-2</v>
      </c>
      <c r="V110" s="15" t="s">
        <v>637</v>
      </c>
      <c r="AA110" s="15">
        <v>2019</v>
      </c>
      <c r="AB110" s="15" t="s">
        <v>260</v>
      </c>
      <c r="AC110" s="17">
        <v>16</v>
      </c>
      <c r="AD110" s="15">
        <v>4</v>
      </c>
      <c r="AE110" s="220">
        <v>0.1</v>
      </c>
      <c r="AF110" s="15">
        <v>60</v>
      </c>
      <c r="AG110" s="15">
        <v>20</v>
      </c>
      <c r="AH110" s="15" t="s">
        <v>637</v>
      </c>
    </row>
    <row r="111" spans="9:40" x14ac:dyDescent="0.2">
      <c r="I111" s="267">
        <v>71</v>
      </c>
      <c r="J111" s="267">
        <v>2020</v>
      </c>
      <c r="K111" s="267" t="s">
        <v>2</v>
      </c>
      <c r="L111" s="267">
        <v>11</v>
      </c>
      <c r="M111" s="267">
        <v>1</v>
      </c>
      <c r="N111" s="267">
        <v>0.01</v>
      </c>
      <c r="O111" s="267"/>
      <c r="P111" s="267"/>
      <c r="Q111" s="267">
        <v>160</v>
      </c>
      <c r="R111" s="267" t="s">
        <v>635</v>
      </c>
      <c r="T111" s="17">
        <v>16</v>
      </c>
      <c r="U111" s="220">
        <v>0.09</v>
      </c>
      <c r="V111" s="15" t="s">
        <v>637</v>
      </c>
      <c r="AA111" s="15">
        <v>2019</v>
      </c>
      <c r="AB111" s="15" t="s">
        <v>411</v>
      </c>
      <c r="AC111" s="17">
        <v>16</v>
      </c>
      <c r="AD111" s="15">
        <v>4</v>
      </c>
      <c r="AE111" s="220">
        <v>7.0000000000000007E-2</v>
      </c>
      <c r="AF111" s="15">
        <v>2</v>
      </c>
      <c r="AG111" s="15">
        <v>1</v>
      </c>
      <c r="AH111" s="15" t="s">
        <v>637</v>
      </c>
    </row>
    <row r="112" spans="9:40" x14ac:dyDescent="0.2">
      <c r="I112" s="267">
        <v>72</v>
      </c>
      <c r="J112" s="267">
        <v>2020</v>
      </c>
      <c r="K112" s="267" t="s">
        <v>3</v>
      </c>
      <c r="L112" s="267">
        <v>12</v>
      </c>
      <c r="M112" s="267">
        <v>2</v>
      </c>
      <c r="N112" s="267">
        <v>0.01</v>
      </c>
      <c r="O112" s="267"/>
      <c r="P112" s="267"/>
      <c r="Q112" s="267">
        <v>160</v>
      </c>
      <c r="R112" s="267" t="s">
        <v>635</v>
      </c>
      <c r="T112" s="17">
        <v>10</v>
      </c>
      <c r="U112" s="220">
        <v>0.03</v>
      </c>
      <c r="V112" s="15" t="s">
        <v>637</v>
      </c>
      <c r="AA112" s="15">
        <v>2019</v>
      </c>
      <c r="AB112" s="15" t="s">
        <v>1</v>
      </c>
      <c r="AC112" s="17">
        <v>16</v>
      </c>
      <c r="AD112" s="15">
        <v>4</v>
      </c>
      <c r="AE112" s="220">
        <v>0.09</v>
      </c>
      <c r="AF112" s="15">
        <v>10</v>
      </c>
      <c r="AG112" s="15">
        <v>15</v>
      </c>
      <c r="AH112" s="15" t="s">
        <v>637</v>
      </c>
    </row>
    <row r="113" spans="9:40" x14ac:dyDescent="0.2">
      <c r="I113" s="267">
        <v>73</v>
      </c>
      <c r="J113" s="267">
        <v>2020</v>
      </c>
      <c r="K113" s="267" t="s">
        <v>1</v>
      </c>
      <c r="L113" s="267">
        <v>12</v>
      </c>
      <c r="M113" s="267">
        <v>2</v>
      </c>
      <c r="N113" s="267">
        <v>0.01</v>
      </c>
      <c r="O113" s="267"/>
      <c r="P113" s="267"/>
      <c r="Q113" s="267">
        <v>160</v>
      </c>
      <c r="R113" s="267" t="s">
        <v>635</v>
      </c>
      <c r="T113" s="17">
        <v>12</v>
      </c>
      <c r="U113" s="220">
        <v>0.03</v>
      </c>
      <c r="V113" s="15" t="s">
        <v>637</v>
      </c>
      <c r="AA113" s="15">
        <v>2019</v>
      </c>
      <c r="AB113" s="15" t="s">
        <v>3</v>
      </c>
      <c r="AC113" s="17">
        <v>10</v>
      </c>
      <c r="AD113" s="15">
        <v>5</v>
      </c>
      <c r="AE113" s="220">
        <v>0.03</v>
      </c>
      <c r="AF113" s="15">
        <v>3</v>
      </c>
      <c r="AG113" s="15">
        <v>40</v>
      </c>
      <c r="AH113" s="15" t="s">
        <v>637</v>
      </c>
    </row>
    <row r="114" spans="9:40" x14ac:dyDescent="0.2">
      <c r="I114" s="267">
        <v>74</v>
      </c>
      <c r="J114" s="267">
        <v>2020</v>
      </c>
      <c r="K114" s="267" t="s">
        <v>2</v>
      </c>
      <c r="L114" s="267">
        <v>12</v>
      </c>
      <c r="M114" s="267">
        <v>2</v>
      </c>
      <c r="N114" s="267">
        <v>0.01</v>
      </c>
      <c r="O114" s="267"/>
      <c r="P114" s="267"/>
      <c r="Q114" s="267">
        <v>160</v>
      </c>
      <c r="R114" s="267" t="s">
        <v>635</v>
      </c>
      <c r="T114" s="17">
        <v>12</v>
      </c>
      <c r="U114" s="220">
        <v>7.0000000000000007E-2</v>
      </c>
      <c r="V114" s="15" t="s">
        <v>637</v>
      </c>
      <c r="AA114" s="15">
        <v>2019</v>
      </c>
      <c r="AB114" s="15" t="s">
        <v>3</v>
      </c>
      <c r="AC114" s="17">
        <v>12</v>
      </c>
      <c r="AD114" s="15">
        <v>6</v>
      </c>
      <c r="AE114" s="220">
        <v>0.03</v>
      </c>
      <c r="AF114" s="15">
        <v>3</v>
      </c>
      <c r="AG114" s="15">
        <v>20</v>
      </c>
      <c r="AH114" s="15" t="s">
        <v>637</v>
      </c>
    </row>
    <row r="115" spans="9:40" x14ac:dyDescent="0.2">
      <c r="I115" s="267">
        <v>75</v>
      </c>
      <c r="J115" s="267">
        <v>2020</v>
      </c>
      <c r="K115" s="267" t="s">
        <v>3</v>
      </c>
      <c r="L115" s="267">
        <v>13</v>
      </c>
      <c r="M115" s="267">
        <v>3</v>
      </c>
      <c r="N115" s="267">
        <v>0.01</v>
      </c>
      <c r="O115" s="267"/>
      <c r="P115" s="267"/>
      <c r="Q115" s="267">
        <v>160</v>
      </c>
      <c r="R115" s="267" t="s">
        <v>635</v>
      </c>
      <c r="T115" s="17">
        <v>21</v>
      </c>
      <c r="U115" s="220">
        <v>0.1</v>
      </c>
      <c r="V115" s="15" t="s">
        <v>637</v>
      </c>
      <c r="AA115" s="15">
        <v>2019</v>
      </c>
      <c r="AB115" s="15" t="s">
        <v>411</v>
      </c>
      <c r="AC115" s="17">
        <v>12</v>
      </c>
      <c r="AD115" s="15">
        <v>6</v>
      </c>
      <c r="AE115" s="222">
        <v>7.0000000000000007E-2</v>
      </c>
      <c r="AF115" s="15">
        <v>2</v>
      </c>
      <c r="AG115" s="15">
        <v>10</v>
      </c>
      <c r="AH115" s="15" t="s">
        <v>637</v>
      </c>
    </row>
    <row r="116" spans="9:40" x14ac:dyDescent="0.2">
      <c r="I116" s="267">
        <v>76</v>
      </c>
      <c r="J116" s="267">
        <v>2020</v>
      </c>
      <c r="K116" s="267" t="s">
        <v>411</v>
      </c>
      <c r="L116" s="267">
        <v>13</v>
      </c>
      <c r="M116" s="267">
        <v>3</v>
      </c>
      <c r="N116" s="267">
        <v>0.01</v>
      </c>
      <c r="O116" s="267"/>
      <c r="P116" s="267"/>
      <c r="Q116" s="267">
        <v>160</v>
      </c>
      <c r="R116" s="267" t="s">
        <v>635</v>
      </c>
      <c r="T116" s="17">
        <v>6</v>
      </c>
      <c r="U116" s="220">
        <v>0.03</v>
      </c>
      <c r="V116" s="15" t="s">
        <v>637</v>
      </c>
      <c r="AA116" s="15">
        <v>2019</v>
      </c>
      <c r="AB116" s="15" t="s">
        <v>260</v>
      </c>
      <c r="AC116" s="17">
        <v>21</v>
      </c>
      <c r="AD116" s="15">
        <v>7</v>
      </c>
      <c r="AE116" s="220">
        <v>0.1</v>
      </c>
      <c r="AF116" s="15">
        <v>10</v>
      </c>
      <c r="AG116" s="15">
        <v>20</v>
      </c>
      <c r="AH116" s="15" t="s">
        <v>637</v>
      </c>
    </row>
    <row r="117" spans="9:40" x14ac:dyDescent="0.2">
      <c r="I117" s="267">
        <v>77</v>
      </c>
      <c r="J117" s="267">
        <v>2020</v>
      </c>
      <c r="K117" s="267" t="s">
        <v>1</v>
      </c>
      <c r="L117" s="267">
        <v>13</v>
      </c>
      <c r="M117" s="267">
        <v>3</v>
      </c>
      <c r="N117" s="267">
        <v>0.01</v>
      </c>
      <c r="O117" s="267"/>
      <c r="P117" s="267"/>
      <c r="Q117" s="267">
        <v>160</v>
      </c>
      <c r="R117" s="267" t="s">
        <v>635</v>
      </c>
      <c r="T117" s="17">
        <v>6</v>
      </c>
      <c r="U117" s="220">
        <v>0.25</v>
      </c>
      <c r="V117" s="15" t="s">
        <v>636</v>
      </c>
      <c r="AA117" s="15">
        <v>2019</v>
      </c>
      <c r="AB117" s="15" t="s">
        <v>3</v>
      </c>
      <c r="AC117" s="17">
        <v>6</v>
      </c>
      <c r="AD117" s="15">
        <v>8</v>
      </c>
      <c r="AE117" s="220">
        <v>0.03</v>
      </c>
      <c r="AF117" s="15">
        <v>3</v>
      </c>
      <c r="AG117" s="15">
        <v>20</v>
      </c>
      <c r="AH117" s="15" t="s">
        <v>637</v>
      </c>
    </row>
    <row r="118" spans="9:40" x14ac:dyDescent="0.2">
      <c r="I118" s="267">
        <v>78</v>
      </c>
      <c r="J118" s="267">
        <v>2020</v>
      </c>
      <c r="K118" s="267" t="s">
        <v>2</v>
      </c>
      <c r="L118" s="267">
        <v>13</v>
      </c>
      <c r="M118" s="267">
        <v>3</v>
      </c>
      <c r="N118" s="267">
        <v>0.01</v>
      </c>
      <c r="O118" s="267"/>
      <c r="P118" s="267"/>
      <c r="Q118" s="267">
        <v>160</v>
      </c>
      <c r="R118" s="267" t="s">
        <v>635</v>
      </c>
      <c r="T118" s="17">
        <v>10</v>
      </c>
      <c r="U118" s="220">
        <v>0.28000000000000003</v>
      </c>
      <c r="V118" s="15" t="s">
        <v>636</v>
      </c>
      <c r="AA118" s="15">
        <v>2019</v>
      </c>
      <c r="AB118" s="15" t="s">
        <v>3</v>
      </c>
      <c r="AC118" s="17">
        <v>6</v>
      </c>
      <c r="AD118" s="15">
        <v>1</v>
      </c>
      <c r="AE118" s="220">
        <v>0.25</v>
      </c>
      <c r="AF118" s="15">
        <v>3</v>
      </c>
      <c r="AG118" s="15">
        <v>1000</v>
      </c>
      <c r="AH118" s="15" t="s">
        <v>636</v>
      </c>
    </row>
    <row r="119" spans="9:40" x14ac:dyDescent="0.2">
      <c r="I119" s="267">
        <v>79</v>
      </c>
      <c r="J119" s="267">
        <v>2020</v>
      </c>
      <c r="K119" s="267" t="s">
        <v>3</v>
      </c>
      <c r="L119" s="267">
        <v>6</v>
      </c>
      <c r="M119" s="267">
        <v>4</v>
      </c>
      <c r="N119" s="267">
        <v>0.25</v>
      </c>
      <c r="O119" s="267"/>
      <c r="P119" s="267"/>
      <c r="Q119" s="267">
        <v>8000</v>
      </c>
      <c r="R119" s="267" t="s">
        <v>635</v>
      </c>
      <c r="T119" s="17">
        <v>21</v>
      </c>
      <c r="U119" s="220">
        <v>0.1</v>
      </c>
      <c r="V119" s="15" t="s">
        <v>636</v>
      </c>
      <c r="AA119" s="15">
        <v>2019</v>
      </c>
      <c r="AB119" s="15" t="s">
        <v>3</v>
      </c>
      <c r="AC119" s="17">
        <v>10</v>
      </c>
      <c r="AD119" s="15">
        <v>2</v>
      </c>
      <c r="AE119" s="220">
        <v>0.28000000000000003</v>
      </c>
      <c r="AF119" s="15">
        <v>2</v>
      </c>
      <c r="AG119" s="15">
        <v>50</v>
      </c>
      <c r="AH119" s="15" t="s">
        <v>636</v>
      </c>
      <c r="AK119" s="110"/>
      <c r="AN119" s="130"/>
    </row>
    <row r="120" spans="9:40" x14ac:dyDescent="0.2">
      <c r="I120" s="267">
        <v>80</v>
      </c>
      <c r="J120" s="267">
        <v>2020</v>
      </c>
      <c r="K120" s="267" t="s">
        <v>3</v>
      </c>
      <c r="L120" s="267">
        <v>22</v>
      </c>
      <c r="M120" s="267">
        <v>5</v>
      </c>
      <c r="N120" s="267">
        <v>0.05</v>
      </c>
      <c r="O120" s="267"/>
      <c r="P120" s="267"/>
      <c r="Q120" s="267">
        <v>0</v>
      </c>
      <c r="R120" s="267" t="s">
        <v>635</v>
      </c>
      <c r="T120" s="17">
        <v>18</v>
      </c>
      <c r="U120" s="220">
        <v>0.14000000000000001</v>
      </c>
      <c r="V120" s="15" t="s">
        <v>636</v>
      </c>
      <c r="AA120" s="15">
        <v>2019</v>
      </c>
      <c r="AB120" s="15" t="s">
        <v>260</v>
      </c>
      <c r="AC120" s="17">
        <v>21</v>
      </c>
      <c r="AD120" s="15">
        <v>3</v>
      </c>
      <c r="AE120" s="220">
        <v>0.1</v>
      </c>
      <c r="AF120" s="15">
        <v>2</v>
      </c>
      <c r="AG120" s="15">
        <v>50</v>
      </c>
      <c r="AH120" s="15" t="s">
        <v>636</v>
      </c>
      <c r="AK120" s="110"/>
    </row>
    <row r="121" spans="9:40" x14ac:dyDescent="0.2">
      <c r="I121" s="267">
        <v>81</v>
      </c>
      <c r="J121" s="267">
        <v>2020</v>
      </c>
      <c r="K121" s="267" t="s">
        <v>260</v>
      </c>
      <c r="L121" s="267">
        <v>18</v>
      </c>
      <c r="M121" s="267">
        <v>6</v>
      </c>
      <c r="N121" s="267">
        <v>0.14000000000000001</v>
      </c>
      <c r="O121" s="267"/>
      <c r="P121" s="267"/>
      <c r="Q121" s="267">
        <v>125</v>
      </c>
      <c r="R121" s="267" t="s">
        <v>635</v>
      </c>
      <c r="T121" s="17">
        <v>25</v>
      </c>
      <c r="U121" s="220">
        <v>0.15</v>
      </c>
      <c r="V121" s="15" t="s">
        <v>636</v>
      </c>
      <c r="AA121" s="15">
        <v>2019</v>
      </c>
      <c r="AB121" s="15" t="s">
        <v>2</v>
      </c>
      <c r="AC121" s="17">
        <v>18</v>
      </c>
      <c r="AD121" s="15">
        <v>4</v>
      </c>
      <c r="AE121" s="220">
        <v>0.14000000000000001</v>
      </c>
      <c r="AF121" s="15">
        <v>2</v>
      </c>
      <c r="AG121" s="15">
        <v>300</v>
      </c>
      <c r="AH121" s="15" t="s">
        <v>636</v>
      </c>
      <c r="AK121" s="110"/>
    </row>
    <row r="122" spans="9:40" x14ac:dyDescent="0.2">
      <c r="I122" s="267">
        <v>82</v>
      </c>
      <c r="J122" s="267">
        <v>2020</v>
      </c>
      <c r="K122" s="267" t="s">
        <v>2</v>
      </c>
      <c r="L122" s="267">
        <v>18</v>
      </c>
      <c r="M122" s="267">
        <v>6</v>
      </c>
      <c r="N122" s="267">
        <v>0.14000000000000001</v>
      </c>
      <c r="O122" s="267"/>
      <c r="P122" s="267"/>
      <c r="Q122" s="267">
        <v>900</v>
      </c>
      <c r="R122" s="267" t="s">
        <v>635</v>
      </c>
      <c r="T122" s="17">
        <v>22</v>
      </c>
      <c r="U122" s="220">
        <v>0.08</v>
      </c>
      <c r="V122" s="15" t="s">
        <v>636</v>
      </c>
      <c r="AA122" s="15">
        <v>2019</v>
      </c>
      <c r="AB122" s="15" t="s">
        <v>2</v>
      </c>
      <c r="AC122" s="17">
        <v>25</v>
      </c>
      <c r="AD122" s="15">
        <v>5</v>
      </c>
      <c r="AE122" s="220">
        <v>0.15</v>
      </c>
      <c r="AF122" s="15">
        <v>2</v>
      </c>
      <c r="AG122" s="15">
        <v>300</v>
      </c>
      <c r="AH122" s="15" t="s">
        <v>636</v>
      </c>
      <c r="AK122" s="110"/>
    </row>
    <row r="123" spans="9:40" x14ac:dyDescent="0.2">
      <c r="I123" s="267">
        <v>83</v>
      </c>
      <c r="J123" s="267">
        <v>2020</v>
      </c>
      <c r="K123" s="267" t="s">
        <v>260</v>
      </c>
      <c r="L123" s="267">
        <v>20</v>
      </c>
      <c r="M123" s="267">
        <v>7</v>
      </c>
      <c r="N123" s="267">
        <v>0.01</v>
      </c>
      <c r="O123" s="267"/>
      <c r="P123" s="267"/>
      <c r="Q123" s="267">
        <v>125</v>
      </c>
      <c r="R123" s="267" t="s">
        <v>635</v>
      </c>
      <c r="T123" s="17">
        <v>11</v>
      </c>
      <c r="U123" s="220">
        <v>8.5000000000000006E-2</v>
      </c>
      <c r="V123" s="15" t="s">
        <v>632</v>
      </c>
      <c r="AA123" s="15">
        <v>2019</v>
      </c>
      <c r="AB123" s="15" t="s">
        <v>3</v>
      </c>
      <c r="AC123" s="17">
        <v>22</v>
      </c>
      <c r="AD123" s="15">
        <v>6</v>
      </c>
      <c r="AE123" s="220">
        <v>0.08</v>
      </c>
      <c r="AF123" s="15">
        <v>2</v>
      </c>
      <c r="AG123" s="15">
        <v>5</v>
      </c>
      <c r="AH123" s="15" t="s">
        <v>636</v>
      </c>
      <c r="AK123" s="110"/>
    </row>
    <row r="124" spans="9:40" x14ac:dyDescent="0.2">
      <c r="I124" s="267">
        <v>84</v>
      </c>
      <c r="J124" s="267">
        <v>2020</v>
      </c>
      <c r="K124" s="267" t="s">
        <v>2</v>
      </c>
      <c r="L124" s="267">
        <v>20</v>
      </c>
      <c r="M124" s="267">
        <v>7</v>
      </c>
      <c r="N124" s="267">
        <v>0.01</v>
      </c>
      <c r="O124" s="267"/>
      <c r="P124" s="267"/>
      <c r="Q124" s="267">
        <v>900</v>
      </c>
      <c r="R124" s="267" t="s">
        <v>635</v>
      </c>
      <c r="T124" s="17">
        <v>11</v>
      </c>
      <c r="U124" s="220">
        <v>8.5000000000000006E-2</v>
      </c>
      <c r="V124" s="15" t="s">
        <v>632</v>
      </c>
      <c r="AA124" s="15">
        <v>2019</v>
      </c>
      <c r="AB124" s="15" t="s">
        <v>3</v>
      </c>
      <c r="AC124" s="17">
        <v>11</v>
      </c>
      <c r="AD124" s="15">
        <v>1</v>
      </c>
      <c r="AE124" s="220">
        <v>8.5000000000000006E-2</v>
      </c>
      <c r="AF124" s="15">
        <v>2</v>
      </c>
      <c r="AG124" s="15">
        <v>20</v>
      </c>
      <c r="AH124" s="15" t="s">
        <v>632</v>
      </c>
    </row>
    <row r="125" spans="9:40" x14ac:dyDescent="0.2">
      <c r="I125" s="267">
        <v>85</v>
      </c>
      <c r="J125" s="267">
        <v>2020</v>
      </c>
      <c r="K125" s="267" t="s">
        <v>3</v>
      </c>
      <c r="L125" s="267">
        <v>10</v>
      </c>
      <c r="M125" s="267">
        <v>8</v>
      </c>
      <c r="N125" s="267">
        <v>0.3</v>
      </c>
      <c r="O125" s="267"/>
      <c r="P125" s="267"/>
      <c r="Q125" s="267">
        <v>1600</v>
      </c>
      <c r="R125" s="267" t="s">
        <v>635</v>
      </c>
      <c r="T125" s="17">
        <v>11</v>
      </c>
      <c r="U125" s="220">
        <v>8.5000000000000006E-2</v>
      </c>
      <c r="V125" s="15" t="s">
        <v>632</v>
      </c>
      <c r="AA125" s="15">
        <v>2019</v>
      </c>
      <c r="AB125" s="15" t="s">
        <v>411</v>
      </c>
      <c r="AC125" s="17">
        <v>11</v>
      </c>
      <c r="AD125" s="15">
        <v>1</v>
      </c>
      <c r="AE125" s="220">
        <v>8.5000000000000006E-2</v>
      </c>
      <c r="AF125" s="15">
        <v>1</v>
      </c>
      <c r="AG125" s="15">
        <v>1</v>
      </c>
      <c r="AH125" s="15" t="s">
        <v>632</v>
      </c>
      <c r="AK125" s="110"/>
    </row>
    <row r="126" spans="9:40" x14ac:dyDescent="0.2">
      <c r="I126" s="267">
        <v>86</v>
      </c>
      <c r="J126" s="267">
        <v>2020</v>
      </c>
      <c r="K126" s="267" t="s">
        <v>3</v>
      </c>
      <c r="L126" s="267">
        <v>16</v>
      </c>
      <c r="M126" s="267">
        <v>1</v>
      </c>
      <c r="N126" s="267">
        <v>0.03</v>
      </c>
      <c r="O126" s="267"/>
      <c r="P126" s="267"/>
      <c r="Q126" s="267">
        <v>150</v>
      </c>
      <c r="R126" s="267" t="s">
        <v>637</v>
      </c>
      <c r="T126" s="17">
        <v>11</v>
      </c>
      <c r="U126" s="220">
        <v>8.5000000000000006E-2</v>
      </c>
      <c r="V126" s="15" t="s">
        <v>632</v>
      </c>
      <c r="AA126" s="15">
        <v>2019</v>
      </c>
      <c r="AB126" s="15" t="s">
        <v>1</v>
      </c>
      <c r="AC126" s="17">
        <v>11</v>
      </c>
      <c r="AD126" s="15">
        <v>1</v>
      </c>
      <c r="AE126" s="220">
        <v>8.5000000000000006E-2</v>
      </c>
      <c r="AF126" s="15">
        <v>2</v>
      </c>
      <c r="AG126" s="15">
        <v>20</v>
      </c>
      <c r="AH126" s="15" t="s">
        <v>632</v>
      </c>
    </row>
    <row r="127" spans="9:40" x14ac:dyDescent="0.2">
      <c r="I127" s="267">
        <v>87</v>
      </c>
      <c r="J127" s="267">
        <v>2020</v>
      </c>
      <c r="K127" s="267" t="s">
        <v>260</v>
      </c>
      <c r="L127" s="267">
        <v>16</v>
      </c>
      <c r="M127" s="267">
        <v>1</v>
      </c>
      <c r="N127" s="267">
        <v>0.1</v>
      </c>
      <c r="O127" s="267"/>
      <c r="P127" s="267"/>
      <c r="Q127" s="267">
        <v>1200</v>
      </c>
      <c r="R127" s="267" t="s">
        <v>637</v>
      </c>
      <c r="T127" s="17">
        <v>22</v>
      </c>
      <c r="U127" s="220">
        <v>6.25E-2</v>
      </c>
      <c r="V127" s="15" t="s">
        <v>632</v>
      </c>
      <c r="AA127" s="15">
        <v>2019</v>
      </c>
      <c r="AB127" s="15" t="s">
        <v>260</v>
      </c>
      <c r="AC127" s="17">
        <v>11</v>
      </c>
      <c r="AD127" s="15">
        <v>1</v>
      </c>
      <c r="AE127" s="220">
        <v>8.5000000000000006E-2</v>
      </c>
      <c r="AF127" s="15">
        <v>6</v>
      </c>
      <c r="AG127" s="15">
        <v>10</v>
      </c>
      <c r="AH127" s="15" t="s">
        <v>632</v>
      </c>
    </row>
    <row r="128" spans="9:40" x14ac:dyDescent="0.2">
      <c r="I128" s="267">
        <v>88</v>
      </c>
      <c r="J128" s="267">
        <v>2020</v>
      </c>
      <c r="K128" s="267" t="s">
        <v>411</v>
      </c>
      <c r="L128" s="267">
        <v>16</v>
      </c>
      <c r="M128" s="267">
        <v>1</v>
      </c>
      <c r="N128" s="267">
        <v>7.0000000000000007E-2</v>
      </c>
      <c r="O128" s="267"/>
      <c r="P128" s="267"/>
      <c r="Q128" s="267">
        <v>2</v>
      </c>
      <c r="R128" s="267" t="s">
        <v>637</v>
      </c>
      <c r="T128" s="17">
        <v>22</v>
      </c>
      <c r="U128" s="220">
        <v>6.25E-2</v>
      </c>
      <c r="V128" s="15" t="s">
        <v>632</v>
      </c>
      <c r="AA128" s="15">
        <v>2019</v>
      </c>
      <c r="AB128" s="15" t="s">
        <v>411</v>
      </c>
      <c r="AC128" s="17">
        <v>22</v>
      </c>
      <c r="AD128" s="15">
        <v>2</v>
      </c>
      <c r="AE128" s="220">
        <v>6.25E-2</v>
      </c>
      <c r="AF128" s="15">
        <v>1</v>
      </c>
      <c r="AG128" s="15">
        <v>1</v>
      </c>
      <c r="AH128" s="15" t="s">
        <v>632</v>
      </c>
    </row>
    <row r="129" spans="9:34" x14ac:dyDescent="0.2">
      <c r="I129" s="267">
        <v>89</v>
      </c>
      <c r="J129" s="267">
        <v>2020</v>
      </c>
      <c r="K129" s="267" t="s">
        <v>1</v>
      </c>
      <c r="L129" s="267">
        <v>16</v>
      </c>
      <c r="M129" s="267">
        <v>1</v>
      </c>
      <c r="N129" s="267">
        <v>7.0000000000000007E-2</v>
      </c>
      <c r="O129" s="267"/>
      <c r="P129" s="267"/>
      <c r="Q129" s="267">
        <v>150</v>
      </c>
      <c r="R129" s="267" t="s">
        <v>637</v>
      </c>
      <c r="T129" s="17">
        <v>22</v>
      </c>
      <c r="U129" s="220">
        <v>6.25E-2</v>
      </c>
      <c r="V129" s="15" t="s">
        <v>632</v>
      </c>
      <c r="AA129" s="15">
        <v>2019</v>
      </c>
      <c r="AB129" s="15" t="s">
        <v>260</v>
      </c>
      <c r="AC129" s="17">
        <v>22</v>
      </c>
      <c r="AD129" s="15">
        <v>2</v>
      </c>
      <c r="AE129" s="220">
        <v>6.25E-2</v>
      </c>
      <c r="AF129" s="15">
        <v>6</v>
      </c>
      <c r="AG129" s="15">
        <v>10</v>
      </c>
      <c r="AH129" s="15" t="s">
        <v>632</v>
      </c>
    </row>
    <row r="130" spans="9:34" x14ac:dyDescent="0.2">
      <c r="I130" s="267">
        <v>90</v>
      </c>
      <c r="J130" s="267">
        <v>2020</v>
      </c>
      <c r="K130" s="267" t="s">
        <v>3</v>
      </c>
      <c r="L130" s="267">
        <v>11</v>
      </c>
      <c r="M130" s="267">
        <v>2</v>
      </c>
      <c r="N130" s="267">
        <v>0.04</v>
      </c>
      <c r="O130" s="267"/>
      <c r="P130" s="267"/>
      <c r="Q130" s="267">
        <v>100</v>
      </c>
      <c r="R130" s="267" t="s">
        <v>637</v>
      </c>
      <c r="T130" s="17">
        <v>22</v>
      </c>
      <c r="U130" s="220">
        <v>6.25E-2</v>
      </c>
      <c r="V130" s="15" t="s">
        <v>632</v>
      </c>
      <c r="AA130" s="15">
        <v>2019</v>
      </c>
      <c r="AB130" s="15" t="s">
        <v>1</v>
      </c>
      <c r="AC130" s="17">
        <v>22</v>
      </c>
      <c r="AD130" s="15">
        <v>2</v>
      </c>
      <c r="AE130" s="220">
        <v>6.25E-2</v>
      </c>
      <c r="AF130" s="15">
        <v>2</v>
      </c>
      <c r="AG130" s="15">
        <v>20</v>
      </c>
      <c r="AH130" s="15" t="s">
        <v>632</v>
      </c>
    </row>
    <row r="131" spans="9:34" x14ac:dyDescent="0.2">
      <c r="I131" s="267">
        <v>91</v>
      </c>
      <c r="J131" s="267">
        <v>2020</v>
      </c>
      <c r="K131" s="267" t="s">
        <v>411</v>
      </c>
      <c r="L131" s="267">
        <v>11</v>
      </c>
      <c r="M131" s="267">
        <v>2</v>
      </c>
      <c r="N131" s="267">
        <v>0.08</v>
      </c>
      <c r="O131" s="267"/>
      <c r="P131" s="267"/>
      <c r="Q131" s="267">
        <v>150</v>
      </c>
      <c r="R131" s="267" t="s">
        <v>637</v>
      </c>
      <c r="T131" s="17">
        <v>18</v>
      </c>
      <c r="U131" s="222">
        <v>0.06</v>
      </c>
      <c r="V131" s="15" t="s">
        <v>632</v>
      </c>
      <c r="AA131" s="15">
        <v>2019</v>
      </c>
      <c r="AB131" s="15" t="s">
        <v>3</v>
      </c>
      <c r="AC131" s="17">
        <v>22</v>
      </c>
      <c r="AD131" s="15">
        <v>2</v>
      </c>
      <c r="AE131" s="220">
        <v>6.25E-2</v>
      </c>
      <c r="AF131" s="15">
        <v>2</v>
      </c>
      <c r="AG131" s="15">
        <v>20</v>
      </c>
      <c r="AH131" s="15" t="s">
        <v>632</v>
      </c>
    </row>
    <row r="132" spans="9:34" x14ac:dyDescent="0.2">
      <c r="I132" s="267">
        <v>92</v>
      </c>
      <c r="J132" s="267">
        <v>2020</v>
      </c>
      <c r="K132" s="267" t="s">
        <v>1</v>
      </c>
      <c r="L132" s="267">
        <v>11</v>
      </c>
      <c r="M132" s="267">
        <v>2</v>
      </c>
      <c r="N132" s="267">
        <v>7.0000000000000007E-2</v>
      </c>
      <c r="O132" s="267"/>
      <c r="P132" s="267"/>
      <c r="Q132" s="267">
        <v>60</v>
      </c>
      <c r="R132" s="267" t="s">
        <v>637</v>
      </c>
      <c r="T132" s="17">
        <v>18</v>
      </c>
      <c r="U132" s="220">
        <v>0.06</v>
      </c>
      <c r="V132" s="15" t="s">
        <v>632</v>
      </c>
      <c r="AA132" s="15">
        <v>2019</v>
      </c>
      <c r="AB132" s="15" t="s">
        <v>411</v>
      </c>
      <c r="AC132" s="17">
        <v>18</v>
      </c>
      <c r="AD132" s="15">
        <v>3</v>
      </c>
      <c r="AE132" s="220">
        <v>0.06</v>
      </c>
      <c r="AF132" s="15">
        <v>1</v>
      </c>
      <c r="AG132" s="15">
        <v>1</v>
      </c>
      <c r="AH132" s="15" t="s">
        <v>632</v>
      </c>
    </row>
    <row r="133" spans="9:34" x14ac:dyDescent="0.2">
      <c r="I133" s="267">
        <v>93</v>
      </c>
      <c r="J133" s="267">
        <v>2020</v>
      </c>
      <c r="K133" s="267" t="s">
        <v>3</v>
      </c>
      <c r="L133" s="267">
        <v>22</v>
      </c>
      <c r="M133" s="267">
        <v>3</v>
      </c>
      <c r="N133" s="267">
        <v>0.04</v>
      </c>
      <c r="O133" s="267"/>
      <c r="P133" s="267"/>
      <c r="Q133" s="267">
        <v>15</v>
      </c>
      <c r="R133" s="267" t="s">
        <v>637</v>
      </c>
      <c r="T133" s="17">
        <v>18</v>
      </c>
      <c r="U133" s="220">
        <v>0.06</v>
      </c>
      <c r="V133" s="15" t="s">
        <v>632</v>
      </c>
      <c r="AA133" s="15">
        <v>2019</v>
      </c>
      <c r="AB133" s="15" t="s">
        <v>260</v>
      </c>
      <c r="AC133" s="17">
        <v>18</v>
      </c>
      <c r="AD133" s="15">
        <v>3</v>
      </c>
      <c r="AE133" s="220">
        <v>0.06</v>
      </c>
      <c r="AF133" s="15">
        <v>6</v>
      </c>
      <c r="AG133" s="15">
        <v>10</v>
      </c>
      <c r="AH133" s="15" t="s">
        <v>632</v>
      </c>
    </row>
    <row r="134" spans="9:34" x14ac:dyDescent="0.2">
      <c r="I134" s="267">
        <v>94</v>
      </c>
      <c r="J134" s="267">
        <v>2020</v>
      </c>
      <c r="K134" s="267" t="s">
        <v>260</v>
      </c>
      <c r="L134" s="267">
        <v>22</v>
      </c>
      <c r="M134" s="267">
        <v>3</v>
      </c>
      <c r="N134" s="267">
        <v>0.1</v>
      </c>
      <c r="O134" s="267"/>
      <c r="P134" s="267"/>
      <c r="Q134" s="267">
        <v>400</v>
      </c>
      <c r="R134" s="267" t="s">
        <v>637</v>
      </c>
      <c r="T134" s="17">
        <v>18</v>
      </c>
      <c r="U134" s="220">
        <v>0.06</v>
      </c>
      <c r="V134" s="15" t="s">
        <v>632</v>
      </c>
      <c r="AA134" s="15">
        <v>2019</v>
      </c>
      <c r="AB134" s="15" t="s">
        <v>1</v>
      </c>
      <c r="AC134" s="17">
        <v>18</v>
      </c>
      <c r="AD134" s="15">
        <v>3</v>
      </c>
      <c r="AE134" s="220">
        <v>0.06</v>
      </c>
      <c r="AF134" s="15">
        <v>2</v>
      </c>
      <c r="AG134" s="15">
        <v>20</v>
      </c>
      <c r="AH134" s="15" t="s">
        <v>632</v>
      </c>
    </row>
    <row r="135" spans="9:34" x14ac:dyDescent="0.2">
      <c r="I135" s="267">
        <v>95</v>
      </c>
      <c r="J135" s="267">
        <v>2020</v>
      </c>
      <c r="K135" s="267" t="s">
        <v>260</v>
      </c>
      <c r="L135" s="267">
        <v>18</v>
      </c>
      <c r="M135" s="267">
        <v>4</v>
      </c>
      <c r="N135" s="267">
        <v>0.1</v>
      </c>
      <c r="O135" s="267"/>
      <c r="P135" s="267"/>
      <c r="Q135" s="267">
        <v>75</v>
      </c>
      <c r="R135" s="267" t="s">
        <v>637</v>
      </c>
      <c r="T135" s="15">
        <v>10</v>
      </c>
      <c r="U135" s="220">
        <v>6.5000000000000002E-2</v>
      </c>
      <c r="V135" s="15" t="s">
        <v>632</v>
      </c>
      <c r="AA135" s="15">
        <v>2019</v>
      </c>
      <c r="AB135" s="15" t="s">
        <v>3</v>
      </c>
      <c r="AC135" s="17">
        <v>18</v>
      </c>
      <c r="AD135" s="15">
        <v>3</v>
      </c>
      <c r="AE135" s="220">
        <v>0.06</v>
      </c>
      <c r="AF135" s="15">
        <v>2</v>
      </c>
      <c r="AG135" s="15">
        <v>20</v>
      </c>
      <c r="AH135" s="15" t="s">
        <v>632</v>
      </c>
    </row>
    <row r="136" spans="9:34" x14ac:dyDescent="0.2">
      <c r="I136" s="267">
        <v>96</v>
      </c>
      <c r="J136" s="267">
        <v>2020</v>
      </c>
      <c r="K136" s="267" t="s">
        <v>1</v>
      </c>
      <c r="L136" s="267">
        <v>18</v>
      </c>
      <c r="M136" s="267">
        <v>4</v>
      </c>
      <c r="N136" s="267">
        <v>0.04</v>
      </c>
      <c r="O136" s="267"/>
      <c r="P136" s="267"/>
      <c r="Q136" s="267">
        <v>80</v>
      </c>
      <c r="R136" s="267" t="s">
        <v>637</v>
      </c>
      <c r="T136" s="15">
        <v>10</v>
      </c>
      <c r="U136" s="220">
        <v>6.5000000000000002E-2</v>
      </c>
      <c r="V136" s="15" t="s">
        <v>632</v>
      </c>
      <c r="AA136" s="15">
        <v>2019</v>
      </c>
      <c r="AB136" s="15" t="s">
        <v>1</v>
      </c>
      <c r="AC136" s="17">
        <v>10</v>
      </c>
      <c r="AD136" s="15">
        <v>4</v>
      </c>
      <c r="AE136" s="220">
        <v>6.5000000000000002E-2</v>
      </c>
      <c r="AF136" s="15">
        <v>2</v>
      </c>
      <c r="AG136" s="15">
        <v>20</v>
      </c>
      <c r="AH136" s="15" t="s">
        <v>632</v>
      </c>
    </row>
    <row r="137" spans="9:34" ht="15" x14ac:dyDescent="0.25">
      <c r="I137" s="267">
        <v>97</v>
      </c>
      <c r="J137" s="267">
        <v>2020</v>
      </c>
      <c r="K137" s="271" t="s">
        <v>3</v>
      </c>
      <c r="L137" s="271">
        <v>12</v>
      </c>
      <c r="M137" s="271">
        <v>5</v>
      </c>
      <c r="N137" s="271">
        <v>0.03</v>
      </c>
      <c r="O137" s="271"/>
      <c r="P137" s="271"/>
      <c r="Q137" s="271">
        <v>20</v>
      </c>
      <c r="R137" s="271" t="s">
        <v>637</v>
      </c>
      <c r="S137" s="220"/>
      <c r="T137" s="15">
        <v>1</v>
      </c>
      <c r="U137" s="220">
        <v>0.04</v>
      </c>
      <c r="V137" s="15" t="s">
        <v>632</v>
      </c>
      <c r="AA137" s="15">
        <v>2019</v>
      </c>
      <c r="AB137" s="15" t="s">
        <v>3</v>
      </c>
      <c r="AC137" s="17">
        <v>10</v>
      </c>
      <c r="AD137" s="15">
        <v>4</v>
      </c>
      <c r="AE137" s="220">
        <v>6.5000000000000002E-2</v>
      </c>
      <c r="AF137" s="202">
        <v>2</v>
      </c>
      <c r="AG137" s="202">
        <v>20</v>
      </c>
      <c r="AH137" s="15" t="s">
        <v>632</v>
      </c>
    </row>
    <row r="138" spans="9:34" ht="15" x14ac:dyDescent="0.25">
      <c r="I138" s="267">
        <v>98</v>
      </c>
      <c r="J138" s="267">
        <v>2020</v>
      </c>
      <c r="K138" s="267" t="s">
        <v>411</v>
      </c>
      <c r="L138" s="267">
        <v>12</v>
      </c>
      <c r="M138" s="267">
        <v>5</v>
      </c>
      <c r="N138" s="267">
        <v>7.0000000000000007E-2</v>
      </c>
      <c r="O138" s="267"/>
      <c r="P138" s="267"/>
      <c r="Q138" s="267">
        <v>20</v>
      </c>
      <c r="R138" s="267" t="s">
        <v>637</v>
      </c>
      <c r="AA138" s="15">
        <v>2019</v>
      </c>
      <c r="AB138" s="15" t="s">
        <v>3</v>
      </c>
      <c r="AC138" s="17">
        <v>1</v>
      </c>
      <c r="AD138" s="15">
        <v>5</v>
      </c>
      <c r="AE138" s="220">
        <v>0.04</v>
      </c>
      <c r="AF138" s="202">
        <v>2</v>
      </c>
      <c r="AG138" s="202">
        <v>20</v>
      </c>
      <c r="AH138" s="15" t="s">
        <v>632</v>
      </c>
    </row>
    <row r="139" spans="9:34" x14ac:dyDescent="0.2">
      <c r="I139" s="267">
        <v>99</v>
      </c>
      <c r="J139" s="267">
        <v>2020</v>
      </c>
      <c r="K139" s="267" t="s">
        <v>260</v>
      </c>
      <c r="L139" s="267">
        <v>21</v>
      </c>
      <c r="M139" s="267">
        <v>6</v>
      </c>
      <c r="N139" s="267">
        <v>0.1</v>
      </c>
      <c r="O139" s="267"/>
      <c r="P139" s="267"/>
      <c r="Q139" s="267">
        <v>200</v>
      </c>
      <c r="R139" s="267" t="s">
        <v>637</v>
      </c>
    </row>
    <row r="140" spans="9:34" x14ac:dyDescent="0.2">
      <c r="I140" s="267">
        <v>100</v>
      </c>
      <c r="J140" s="267">
        <v>2020</v>
      </c>
      <c r="K140" s="267" t="s">
        <v>3</v>
      </c>
      <c r="L140" s="267">
        <v>10</v>
      </c>
      <c r="M140" s="267">
        <v>7</v>
      </c>
      <c r="N140" s="267">
        <v>0.03</v>
      </c>
      <c r="O140" s="267"/>
      <c r="P140" s="267"/>
      <c r="Q140" s="267">
        <v>0</v>
      </c>
      <c r="R140" s="267" t="s">
        <v>637</v>
      </c>
      <c r="AA140" s="15">
        <v>2020</v>
      </c>
      <c r="AB140" s="15" t="s">
        <v>3</v>
      </c>
      <c r="AC140" s="17">
        <v>1</v>
      </c>
      <c r="AD140" s="15">
        <v>1</v>
      </c>
      <c r="AE140" s="130">
        <v>0.31</v>
      </c>
      <c r="AF140" s="131">
        <v>3</v>
      </c>
      <c r="AG140" s="131">
        <v>1200</v>
      </c>
      <c r="AH140" s="15" t="s">
        <v>220</v>
      </c>
    </row>
    <row r="141" spans="9:34" x14ac:dyDescent="0.2">
      <c r="I141" s="267">
        <v>101</v>
      </c>
      <c r="J141" s="267">
        <v>2020</v>
      </c>
      <c r="K141" s="267" t="s">
        <v>3</v>
      </c>
      <c r="L141" s="267">
        <v>6</v>
      </c>
      <c r="M141" s="267">
        <v>8</v>
      </c>
      <c r="N141" s="267">
        <v>0.03</v>
      </c>
      <c r="O141" s="267"/>
      <c r="P141" s="267"/>
      <c r="Q141" s="267">
        <v>0</v>
      </c>
      <c r="R141" s="267" t="s">
        <v>637</v>
      </c>
      <c r="AA141" s="15">
        <v>2020</v>
      </c>
      <c r="AB141" s="15" t="s">
        <v>3</v>
      </c>
      <c r="AC141" s="17">
        <v>10</v>
      </c>
      <c r="AD141" s="15">
        <v>2</v>
      </c>
      <c r="AE141" s="130">
        <v>0.28000000000000003</v>
      </c>
      <c r="AF141" s="131">
        <v>3</v>
      </c>
      <c r="AG141" s="131">
        <v>80</v>
      </c>
      <c r="AH141" s="15" t="s">
        <v>220</v>
      </c>
    </row>
    <row r="142" spans="9:34" x14ac:dyDescent="0.2">
      <c r="I142" s="267">
        <v>102</v>
      </c>
      <c r="J142" s="267">
        <v>2020</v>
      </c>
      <c r="K142" s="267" t="s">
        <v>3</v>
      </c>
      <c r="L142" s="267">
        <v>6</v>
      </c>
      <c r="M142" s="267">
        <v>1</v>
      </c>
      <c r="N142" s="267">
        <v>0.25</v>
      </c>
      <c r="O142" s="267"/>
      <c r="P142" s="267"/>
      <c r="Q142" s="267">
        <v>2500</v>
      </c>
      <c r="R142" s="267" t="s">
        <v>636</v>
      </c>
      <c r="AA142" s="15">
        <v>2020</v>
      </c>
      <c r="AB142" s="15" t="s">
        <v>260</v>
      </c>
      <c r="AC142" s="17">
        <v>18</v>
      </c>
      <c r="AD142" s="15">
        <v>3</v>
      </c>
      <c r="AE142" s="130">
        <v>0.1</v>
      </c>
      <c r="AF142" s="131">
        <v>8</v>
      </c>
      <c r="AG142" s="131">
        <v>15</v>
      </c>
      <c r="AH142" s="15" t="s">
        <v>220</v>
      </c>
    </row>
    <row r="143" spans="9:34" x14ac:dyDescent="0.2">
      <c r="I143" s="267">
        <v>103</v>
      </c>
      <c r="J143" s="267">
        <v>2020</v>
      </c>
      <c r="K143" s="267" t="s">
        <v>3</v>
      </c>
      <c r="L143" s="267">
        <v>2</v>
      </c>
      <c r="M143" s="267">
        <v>2</v>
      </c>
      <c r="N143" s="267">
        <v>0.25</v>
      </c>
      <c r="O143" s="267"/>
      <c r="P143" s="267"/>
      <c r="Q143" s="267">
        <v>2500</v>
      </c>
      <c r="R143" s="267" t="s">
        <v>636</v>
      </c>
      <c r="AA143" s="15">
        <v>2020</v>
      </c>
      <c r="AB143" s="15" t="s">
        <v>2</v>
      </c>
      <c r="AC143" s="17">
        <v>18</v>
      </c>
      <c r="AD143" s="15">
        <v>3</v>
      </c>
      <c r="AE143" s="130">
        <v>0.09</v>
      </c>
      <c r="AF143" s="131">
        <v>2</v>
      </c>
      <c r="AG143" s="131">
        <v>1200</v>
      </c>
      <c r="AH143" s="15" t="s">
        <v>220</v>
      </c>
    </row>
    <row r="144" spans="9:34" x14ac:dyDescent="0.2">
      <c r="I144" s="267">
        <v>104</v>
      </c>
      <c r="J144" s="267">
        <v>2020</v>
      </c>
      <c r="K144" s="267" t="s">
        <v>3</v>
      </c>
      <c r="L144" s="267">
        <v>10</v>
      </c>
      <c r="M144" s="267">
        <v>3</v>
      </c>
      <c r="N144" s="267">
        <v>0.15</v>
      </c>
      <c r="O144" s="267"/>
      <c r="P144" s="267"/>
      <c r="Q144" s="267">
        <v>400</v>
      </c>
      <c r="R144" s="267" t="s">
        <v>636</v>
      </c>
      <c r="AA144" s="15">
        <v>2020</v>
      </c>
      <c r="AB144" s="15" t="s">
        <v>3</v>
      </c>
      <c r="AC144" s="17">
        <v>12</v>
      </c>
      <c r="AD144" s="15">
        <v>4</v>
      </c>
      <c r="AE144" s="130">
        <v>0.09</v>
      </c>
      <c r="AF144" s="131">
        <v>4</v>
      </c>
      <c r="AG144" s="131">
        <v>60</v>
      </c>
      <c r="AH144" s="15" t="s">
        <v>220</v>
      </c>
    </row>
    <row r="145" spans="9:34" x14ac:dyDescent="0.2">
      <c r="I145" s="267">
        <v>105</v>
      </c>
      <c r="J145" s="267">
        <v>2020</v>
      </c>
      <c r="K145" s="267" t="s">
        <v>2</v>
      </c>
      <c r="L145" s="267">
        <v>18</v>
      </c>
      <c r="M145" s="267">
        <v>4</v>
      </c>
      <c r="N145" s="267">
        <v>0.15</v>
      </c>
      <c r="O145" s="267"/>
      <c r="P145" s="267"/>
      <c r="Q145" s="267">
        <v>1000</v>
      </c>
      <c r="R145" s="267" t="s">
        <v>636</v>
      </c>
      <c r="AA145" s="15">
        <v>2020</v>
      </c>
      <c r="AB145" s="15" t="s">
        <v>3</v>
      </c>
      <c r="AC145" s="17">
        <v>16</v>
      </c>
      <c r="AD145" s="15">
        <v>5</v>
      </c>
      <c r="AE145" s="130">
        <v>0.13</v>
      </c>
      <c r="AF145" s="131">
        <v>2</v>
      </c>
      <c r="AG145" s="131">
        <v>120</v>
      </c>
      <c r="AH145" s="15" t="s">
        <v>220</v>
      </c>
    </row>
    <row r="146" spans="9:34" x14ac:dyDescent="0.2">
      <c r="I146" s="267">
        <v>106</v>
      </c>
      <c r="J146" s="267">
        <v>2020</v>
      </c>
      <c r="K146" s="267" t="s">
        <v>2</v>
      </c>
      <c r="L146" s="267">
        <v>25</v>
      </c>
      <c r="M146" s="267">
        <v>5</v>
      </c>
      <c r="N146" s="267">
        <v>0.1</v>
      </c>
      <c r="O146" s="267"/>
      <c r="P146" s="267"/>
      <c r="Q146" s="267">
        <v>120</v>
      </c>
      <c r="R146" s="267" t="s">
        <v>636</v>
      </c>
      <c r="AA146" s="15">
        <v>2020</v>
      </c>
      <c r="AB146" s="15" t="s">
        <v>3</v>
      </c>
      <c r="AC146" s="17">
        <v>18</v>
      </c>
      <c r="AD146" s="15">
        <v>1</v>
      </c>
      <c r="AE146" s="130">
        <v>0.02</v>
      </c>
      <c r="AF146" s="131">
        <v>1</v>
      </c>
      <c r="AG146" s="131">
        <v>50</v>
      </c>
      <c r="AH146" s="15" t="s">
        <v>628</v>
      </c>
    </row>
    <row r="147" spans="9:34" x14ac:dyDescent="0.2">
      <c r="I147" s="267">
        <v>107</v>
      </c>
      <c r="J147" s="267">
        <v>2020</v>
      </c>
      <c r="K147" s="267" t="s">
        <v>260</v>
      </c>
      <c r="L147" s="267">
        <v>21</v>
      </c>
      <c r="M147" s="267">
        <v>6</v>
      </c>
      <c r="N147" s="267">
        <v>0.1</v>
      </c>
      <c r="O147" s="267"/>
      <c r="P147" s="267"/>
      <c r="Q147" s="267">
        <v>35</v>
      </c>
      <c r="R147" s="267" t="s">
        <v>636</v>
      </c>
      <c r="AA147" s="15">
        <v>2020</v>
      </c>
      <c r="AB147" s="15" t="s">
        <v>260</v>
      </c>
      <c r="AC147" s="17">
        <v>18</v>
      </c>
      <c r="AD147" s="15">
        <v>1</v>
      </c>
      <c r="AE147" s="130">
        <v>0.14000000000000001</v>
      </c>
      <c r="AF147" s="131">
        <v>2</v>
      </c>
      <c r="AG147" s="131">
        <v>40</v>
      </c>
      <c r="AH147" s="15" t="s">
        <v>628</v>
      </c>
    </row>
    <row r="148" spans="9:34" x14ac:dyDescent="0.2">
      <c r="I148" s="267">
        <v>108</v>
      </c>
      <c r="J148" s="267">
        <v>2020</v>
      </c>
      <c r="K148" s="267" t="s">
        <v>3</v>
      </c>
      <c r="L148" s="267">
        <v>22</v>
      </c>
      <c r="M148" s="267">
        <v>0</v>
      </c>
      <c r="N148" s="267">
        <v>0.06</v>
      </c>
      <c r="O148" s="267"/>
      <c r="P148" s="267"/>
      <c r="Q148" s="267">
        <v>15</v>
      </c>
      <c r="R148" s="267" t="s">
        <v>772</v>
      </c>
      <c r="AA148" s="15">
        <v>2020</v>
      </c>
      <c r="AB148" s="15" t="s">
        <v>2</v>
      </c>
      <c r="AC148" s="17">
        <v>18</v>
      </c>
      <c r="AD148" s="15">
        <v>1</v>
      </c>
      <c r="AE148" s="130">
        <v>0.14000000000000001</v>
      </c>
      <c r="AF148" s="131">
        <v>2</v>
      </c>
      <c r="AG148" s="131">
        <v>2000</v>
      </c>
      <c r="AH148" s="15" t="s">
        <v>628</v>
      </c>
    </row>
    <row r="149" spans="9:34" x14ac:dyDescent="0.2">
      <c r="I149" s="267">
        <v>109</v>
      </c>
      <c r="J149" s="267">
        <v>2020</v>
      </c>
      <c r="K149" s="267" t="s">
        <v>260</v>
      </c>
      <c r="L149" s="267">
        <v>22</v>
      </c>
      <c r="M149" s="267">
        <v>0</v>
      </c>
      <c r="N149" s="267">
        <v>0.06</v>
      </c>
      <c r="O149" s="267"/>
      <c r="P149" s="267"/>
      <c r="Q149" s="267">
        <v>15</v>
      </c>
      <c r="R149" s="267" t="s">
        <v>772</v>
      </c>
      <c r="AA149" s="15">
        <v>2020</v>
      </c>
      <c r="AB149" s="15" t="s">
        <v>3</v>
      </c>
      <c r="AC149" s="17">
        <v>6</v>
      </c>
      <c r="AD149" s="15">
        <v>2</v>
      </c>
      <c r="AE149" s="130">
        <v>0.2</v>
      </c>
      <c r="AF149" s="131">
        <v>5</v>
      </c>
      <c r="AG149" s="131">
        <v>400</v>
      </c>
      <c r="AH149" s="15" t="s">
        <v>628</v>
      </c>
    </row>
    <row r="150" spans="9:34" x14ac:dyDescent="0.2">
      <c r="I150" s="267">
        <v>110</v>
      </c>
      <c r="J150" s="267">
        <v>2020</v>
      </c>
      <c r="K150" s="267" t="s">
        <v>411</v>
      </c>
      <c r="L150" s="267">
        <v>22</v>
      </c>
      <c r="M150" s="267">
        <v>0</v>
      </c>
      <c r="N150" s="267">
        <v>0.06</v>
      </c>
      <c r="O150" s="267"/>
      <c r="P150" s="267"/>
      <c r="Q150" s="267">
        <v>15</v>
      </c>
      <c r="R150" s="267" t="s">
        <v>772</v>
      </c>
      <c r="AA150" s="15">
        <v>2020</v>
      </c>
      <c r="AB150" s="15" t="s">
        <v>1</v>
      </c>
      <c r="AC150" s="17">
        <v>6</v>
      </c>
      <c r="AD150" s="15">
        <v>2</v>
      </c>
      <c r="AE150" s="130">
        <v>0.06</v>
      </c>
      <c r="AF150" s="131">
        <v>1</v>
      </c>
      <c r="AG150" s="131">
        <v>15</v>
      </c>
      <c r="AH150" s="15" t="s">
        <v>628</v>
      </c>
    </row>
    <row r="151" spans="9:34" x14ac:dyDescent="0.2">
      <c r="I151" s="267">
        <v>111</v>
      </c>
      <c r="J151" s="267">
        <v>2020</v>
      </c>
      <c r="K151" s="267" t="s">
        <v>1</v>
      </c>
      <c r="L151" s="267">
        <v>22</v>
      </c>
      <c r="M151" s="267">
        <v>0</v>
      </c>
      <c r="N151" s="267">
        <v>0.06</v>
      </c>
      <c r="O151" s="267"/>
      <c r="P151" s="267"/>
      <c r="Q151" s="267">
        <v>15</v>
      </c>
      <c r="R151" s="267" t="s">
        <v>772</v>
      </c>
      <c r="AA151" s="15">
        <v>2020</v>
      </c>
      <c r="AB151" s="15" t="s">
        <v>3</v>
      </c>
      <c r="AC151" s="17">
        <v>22</v>
      </c>
      <c r="AD151" s="15">
        <v>3</v>
      </c>
      <c r="AE151" s="130">
        <v>0.05</v>
      </c>
      <c r="AF151" s="131">
        <v>5</v>
      </c>
      <c r="AG151" s="131">
        <v>50</v>
      </c>
      <c r="AH151" s="15" t="s">
        <v>628</v>
      </c>
    </row>
    <row r="152" spans="9:34" x14ac:dyDescent="0.2">
      <c r="I152" s="267">
        <v>112</v>
      </c>
      <c r="J152" s="267">
        <v>2020</v>
      </c>
      <c r="K152" s="267" t="s">
        <v>2</v>
      </c>
      <c r="L152" s="267">
        <v>22</v>
      </c>
      <c r="M152" s="267">
        <v>0</v>
      </c>
      <c r="N152" s="267">
        <v>0.06</v>
      </c>
      <c r="O152" s="267"/>
      <c r="P152" s="267"/>
      <c r="Q152" s="267">
        <v>15</v>
      </c>
      <c r="R152" s="267" t="s">
        <v>772</v>
      </c>
      <c r="AA152" s="15">
        <v>2020</v>
      </c>
      <c r="AB152" s="15" t="s">
        <v>260</v>
      </c>
      <c r="AC152" s="17">
        <v>22</v>
      </c>
      <c r="AD152" s="15">
        <v>3</v>
      </c>
      <c r="AE152" s="130">
        <v>0.03</v>
      </c>
      <c r="AF152" s="131">
        <v>1</v>
      </c>
      <c r="AG152" s="131">
        <v>20</v>
      </c>
      <c r="AH152" s="15" t="s">
        <v>628</v>
      </c>
    </row>
    <row r="153" spans="9:34" x14ac:dyDescent="0.2">
      <c r="I153" s="267">
        <v>113</v>
      </c>
      <c r="J153" s="267">
        <v>2020</v>
      </c>
      <c r="K153" s="267" t="s">
        <v>3</v>
      </c>
      <c r="L153" s="267">
        <v>16</v>
      </c>
      <c r="M153" s="267">
        <v>0</v>
      </c>
      <c r="N153" s="267">
        <v>0.05</v>
      </c>
      <c r="O153" s="267"/>
      <c r="P153" s="267"/>
      <c r="Q153" s="267">
        <v>100</v>
      </c>
      <c r="R153" s="267" t="s">
        <v>772</v>
      </c>
      <c r="AA153" s="15">
        <v>2020</v>
      </c>
      <c r="AB153" s="15" t="s">
        <v>411</v>
      </c>
      <c r="AC153" s="17">
        <v>22</v>
      </c>
      <c r="AD153" s="15">
        <v>3</v>
      </c>
      <c r="AE153" s="130">
        <v>0.03</v>
      </c>
      <c r="AF153" s="131">
        <v>1</v>
      </c>
      <c r="AG153" s="131">
        <v>2</v>
      </c>
      <c r="AH153" s="15" t="s">
        <v>628</v>
      </c>
    </row>
    <row r="154" spans="9:34" x14ac:dyDescent="0.2">
      <c r="I154" s="267">
        <v>114</v>
      </c>
      <c r="J154" s="267">
        <v>2020</v>
      </c>
      <c r="K154" s="267" t="s">
        <v>260</v>
      </c>
      <c r="L154" s="267">
        <v>16</v>
      </c>
      <c r="M154" s="267">
        <v>0</v>
      </c>
      <c r="N154" s="267">
        <v>0.05</v>
      </c>
      <c r="O154" s="267"/>
      <c r="P154" s="267"/>
      <c r="Q154" s="267">
        <v>100</v>
      </c>
      <c r="R154" s="267" t="s">
        <v>772</v>
      </c>
      <c r="AA154" s="15">
        <v>2020</v>
      </c>
      <c r="AB154" s="15" t="s">
        <v>1</v>
      </c>
      <c r="AC154" s="17">
        <v>22</v>
      </c>
      <c r="AD154" s="15">
        <v>3</v>
      </c>
      <c r="AE154" s="130">
        <v>0.03</v>
      </c>
      <c r="AF154" s="131">
        <v>1</v>
      </c>
      <c r="AG154" s="131">
        <v>15</v>
      </c>
      <c r="AH154" s="15" t="s">
        <v>628</v>
      </c>
    </row>
    <row r="155" spans="9:34" x14ac:dyDescent="0.2">
      <c r="I155" s="267">
        <v>115</v>
      </c>
      <c r="J155" s="267">
        <v>2020</v>
      </c>
      <c r="K155" s="267" t="s">
        <v>411</v>
      </c>
      <c r="L155" s="267">
        <v>16</v>
      </c>
      <c r="M155" s="267">
        <v>0</v>
      </c>
      <c r="N155" s="267">
        <v>0.05</v>
      </c>
      <c r="O155" s="267"/>
      <c r="P155" s="267"/>
      <c r="Q155" s="267">
        <v>100</v>
      </c>
      <c r="R155" s="267" t="s">
        <v>772</v>
      </c>
      <c r="AA155" s="15">
        <v>2020</v>
      </c>
      <c r="AB155" s="15" t="s">
        <v>2</v>
      </c>
      <c r="AC155" s="17">
        <v>22</v>
      </c>
      <c r="AD155" s="15">
        <v>3</v>
      </c>
      <c r="AE155" s="130">
        <v>0.04</v>
      </c>
      <c r="AF155" s="131">
        <v>2</v>
      </c>
      <c r="AG155" s="131">
        <v>100</v>
      </c>
      <c r="AH155" s="15" t="s">
        <v>628</v>
      </c>
    </row>
    <row r="156" spans="9:34" x14ac:dyDescent="0.2">
      <c r="I156" s="267">
        <v>116</v>
      </c>
      <c r="J156" s="267">
        <v>2020</v>
      </c>
      <c r="K156" s="267" t="s">
        <v>1</v>
      </c>
      <c r="L156" s="267">
        <v>16</v>
      </c>
      <c r="M156" s="267">
        <v>0</v>
      </c>
      <c r="N156" s="267">
        <v>0.05</v>
      </c>
      <c r="O156" s="267"/>
      <c r="P156" s="267"/>
      <c r="Q156" s="267">
        <v>100</v>
      </c>
      <c r="R156" s="267" t="s">
        <v>772</v>
      </c>
      <c r="AA156" s="15">
        <v>2020</v>
      </c>
      <c r="AB156" s="15" t="s">
        <v>3</v>
      </c>
      <c r="AC156" s="17">
        <v>1</v>
      </c>
      <c r="AD156" s="15">
        <v>4</v>
      </c>
      <c r="AE156" s="130">
        <v>0.05</v>
      </c>
      <c r="AF156" s="131">
        <v>5</v>
      </c>
      <c r="AG156" s="131">
        <v>35</v>
      </c>
      <c r="AH156" s="15" t="s">
        <v>628</v>
      </c>
    </row>
    <row r="157" spans="9:34" x14ac:dyDescent="0.2">
      <c r="I157" s="267">
        <v>117</v>
      </c>
      <c r="J157" s="267">
        <v>2020</v>
      </c>
      <c r="K157" s="267" t="s">
        <v>2</v>
      </c>
      <c r="L157" s="267">
        <v>16</v>
      </c>
      <c r="M157" s="267">
        <v>0</v>
      </c>
      <c r="N157" s="267">
        <v>0.05</v>
      </c>
      <c r="O157" s="267"/>
      <c r="P157" s="267"/>
      <c r="Q157" s="267">
        <v>100</v>
      </c>
      <c r="R157" s="267" t="s">
        <v>772</v>
      </c>
      <c r="AA157" s="15">
        <v>2020</v>
      </c>
      <c r="AB157" s="15" t="s">
        <v>260</v>
      </c>
      <c r="AC157" s="17">
        <v>1</v>
      </c>
      <c r="AD157" s="15">
        <v>4</v>
      </c>
      <c r="AE157" s="130">
        <v>0.05</v>
      </c>
      <c r="AF157" s="131">
        <v>1</v>
      </c>
      <c r="AG157" s="131">
        <v>10</v>
      </c>
      <c r="AH157" s="15" t="s">
        <v>628</v>
      </c>
    </row>
    <row r="158" spans="9:34" x14ac:dyDescent="0.2">
      <c r="I158" s="267">
        <v>118</v>
      </c>
      <c r="J158" s="267">
        <v>2020</v>
      </c>
      <c r="K158" s="267" t="s">
        <v>3</v>
      </c>
      <c r="L158" s="267">
        <v>18</v>
      </c>
      <c r="M158" s="267">
        <v>0</v>
      </c>
      <c r="N158" s="267">
        <v>0.05</v>
      </c>
      <c r="O158" s="267"/>
      <c r="P158" s="267"/>
      <c r="Q158" s="267">
        <v>1000</v>
      </c>
      <c r="R158" s="267" t="s">
        <v>772</v>
      </c>
      <c r="AA158" s="15">
        <v>2020</v>
      </c>
      <c r="AB158" s="15" t="s">
        <v>411</v>
      </c>
      <c r="AC158" s="17">
        <v>1</v>
      </c>
      <c r="AD158" s="15">
        <v>4</v>
      </c>
      <c r="AE158" s="15">
        <v>0.01</v>
      </c>
      <c r="AF158" s="15">
        <v>1</v>
      </c>
      <c r="AG158" s="15">
        <v>2</v>
      </c>
      <c r="AH158" s="15" t="s">
        <v>628</v>
      </c>
    </row>
    <row r="159" spans="9:34" x14ac:dyDescent="0.2">
      <c r="I159" s="267">
        <v>119</v>
      </c>
      <c r="J159" s="267">
        <v>2020</v>
      </c>
      <c r="K159" s="267" t="s">
        <v>260</v>
      </c>
      <c r="L159" s="267">
        <v>18</v>
      </c>
      <c r="M159" s="267">
        <v>0</v>
      </c>
      <c r="N159" s="267">
        <v>0.05</v>
      </c>
      <c r="O159" s="267"/>
      <c r="P159" s="267"/>
      <c r="Q159" s="267">
        <v>1000</v>
      </c>
      <c r="R159" s="267" t="s">
        <v>772</v>
      </c>
      <c r="AA159" s="15">
        <v>2020</v>
      </c>
      <c r="AB159" s="15" t="s">
        <v>1</v>
      </c>
      <c r="AC159" s="17">
        <v>1</v>
      </c>
      <c r="AD159" s="15">
        <v>4</v>
      </c>
      <c r="AE159" s="15">
        <v>0.05</v>
      </c>
      <c r="AF159" s="15">
        <v>1</v>
      </c>
      <c r="AG159" s="15">
        <v>20</v>
      </c>
      <c r="AH159" s="15" t="s">
        <v>628</v>
      </c>
    </row>
    <row r="160" spans="9:34" x14ac:dyDescent="0.2">
      <c r="I160" s="267">
        <v>120</v>
      </c>
      <c r="J160" s="267">
        <v>2020</v>
      </c>
      <c r="K160" s="267" t="s">
        <v>411</v>
      </c>
      <c r="L160" s="267">
        <v>18</v>
      </c>
      <c r="M160" s="267">
        <v>0</v>
      </c>
      <c r="N160" s="267">
        <v>0.05</v>
      </c>
      <c r="O160" s="267"/>
      <c r="P160" s="267"/>
      <c r="Q160" s="267">
        <v>0</v>
      </c>
      <c r="R160" s="267" t="s">
        <v>772</v>
      </c>
      <c r="AA160" s="15">
        <v>2020</v>
      </c>
      <c r="AB160" s="15" t="s">
        <v>2</v>
      </c>
      <c r="AC160" s="17">
        <v>1</v>
      </c>
      <c r="AD160" s="15">
        <v>4</v>
      </c>
      <c r="AE160" s="15">
        <v>0.01</v>
      </c>
      <c r="AF160" s="15">
        <v>2</v>
      </c>
      <c r="AG160" s="15">
        <v>100</v>
      </c>
      <c r="AH160" s="15" t="s">
        <v>628</v>
      </c>
    </row>
    <row r="161" spans="9:34" x14ac:dyDescent="0.2">
      <c r="I161" s="267">
        <v>121</v>
      </c>
      <c r="J161" s="267">
        <v>2020</v>
      </c>
      <c r="K161" s="267" t="s">
        <v>1</v>
      </c>
      <c r="L161" s="267">
        <v>18</v>
      </c>
      <c r="M161" s="267">
        <v>0</v>
      </c>
      <c r="N161" s="267">
        <v>0.05</v>
      </c>
      <c r="O161" s="267"/>
      <c r="P161" s="267"/>
      <c r="Q161" s="267">
        <v>1000</v>
      </c>
      <c r="R161" s="267" t="s">
        <v>772</v>
      </c>
      <c r="AA161" s="15">
        <v>2020</v>
      </c>
      <c r="AB161" s="15" t="s">
        <v>3</v>
      </c>
      <c r="AC161" s="17">
        <v>10</v>
      </c>
      <c r="AD161" s="15">
        <v>5</v>
      </c>
      <c r="AE161" s="15">
        <v>0.08</v>
      </c>
      <c r="AF161" s="131">
        <v>2</v>
      </c>
      <c r="AG161" s="131">
        <v>40</v>
      </c>
      <c r="AH161" s="15" t="s">
        <v>628</v>
      </c>
    </row>
    <row r="162" spans="9:34" x14ac:dyDescent="0.2">
      <c r="I162" s="267">
        <v>122</v>
      </c>
      <c r="J162" s="267">
        <v>2020</v>
      </c>
      <c r="K162" s="267" t="s">
        <v>2</v>
      </c>
      <c r="L162" s="267">
        <v>18</v>
      </c>
      <c r="M162" s="267">
        <v>0</v>
      </c>
      <c r="N162" s="267">
        <v>0.05</v>
      </c>
      <c r="O162" s="267"/>
      <c r="P162" s="267"/>
      <c r="Q162" s="267">
        <v>1000</v>
      </c>
      <c r="R162" s="267" t="s">
        <v>772</v>
      </c>
      <c r="AA162" s="15">
        <v>2020</v>
      </c>
      <c r="AB162" s="15" t="s">
        <v>1</v>
      </c>
      <c r="AC162" s="17">
        <v>10</v>
      </c>
      <c r="AD162" s="15">
        <v>5</v>
      </c>
      <c r="AE162" s="15">
        <v>0.01</v>
      </c>
      <c r="AF162" s="15">
        <v>1</v>
      </c>
      <c r="AG162" s="15">
        <v>15</v>
      </c>
      <c r="AH162" s="15" t="s">
        <v>628</v>
      </c>
    </row>
    <row r="163" spans="9:34" x14ac:dyDescent="0.2">
      <c r="I163" s="267">
        <v>123</v>
      </c>
      <c r="J163" s="267">
        <v>2020</v>
      </c>
      <c r="K163" s="267" t="s">
        <v>3</v>
      </c>
      <c r="L163" s="267">
        <v>10</v>
      </c>
      <c r="M163" s="267">
        <v>0</v>
      </c>
      <c r="N163" s="267">
        <v>0.04</v>
      </c>
      <c r="O163" s="267"/>
      <c r="P163" s="267"/>
      <c r="Q163" s="267">
        <v>500</v>
      </c>
      <c r="R163" s="267" t="s">
        <v>772</v>
      </c>
      <c r="AA163" s="15">
        <v>2020</v>
      </c>
      <c r="AB163" s="15" t="s">
        <v>3</v>
      </c>
      <c r="AC163" s="17">
        <v>10</v>
      </c>
      <c r="AD163" s="15">
        <v>1</v>
      </c>
      <c r="AE163" s="15">
        <v>0.25</v>
      </c>
      <c r="AF163" s="15">
        <v>2</v>
      </c>
      <c r="AG163" s="15">
        <v>160</v>
      </c>
      <c r="AH163" s="15" t="s">
        <v>629</v>
      </c>
    </row>
    <row r="164" spans="9:34" x14ac:dyDescent="0.2">
      <c r="I164" s="267">
        <v>124</v>
      </c>
      <c r="J164" s="267">
        <v>2020</v>
      </c>
      <c r="K164" s="267" t="s">
        <v>260</v>
      </c>
      <c r="L164" s="267">
        <v>10</v>
      </c>
      <c r="M164" s="267">
        <v>0</v>
      </c>
      <c r="N164" s="267">
        <v>0.04</v>
      </c>
      <c r="O164" s="267"/>
      <c r="P164" s="267"/>
      <c r="Q164" s="267">
        <v>0</v>
      </c>
      <c r="R164" s="267" t="s">
        <v>772</v>
      </c>
      <c r="AA164" s="15">
        <v>2020</v>
      </c>
      <c r="AB164" s="15" t="s">
        <v>411</v>
      </c>
      <c r="AC164" s="17">
        <v>13</v>
      </c>
      <c r="AD164" s="15">
        <v>2</v>
      </c>
      <c r="AE164" s="15">
        <v>0.15</v>
      </c>
      <c r="AF164" s="15">
        <v>5</v>
      </c>
      <c r="AG164" s="15">
        <v>125</v>
      </c>
      <c r="AH164" s="15" t="s">
        <v>629</v>
      </c>
    </row>
    <row r="165" spans="9:34" x14ac:dyDescent="0.2">
      <c r="I165" s="267">
        <v>125</v>
      </c>
      <c r="J165" s="267">
        <v>2020</v>
      </c>
      <c r="K165" s="267" t="s">
        <v>411</v>
      </c>
      <c r="L165" s="267">
        <v>10</v>
      </c>
      <c r="M165" s="267">
        <v>0</v>
      </c>
      <c r="N165" s="267">
        <v>0.04</v>
      </c>
      <c r="O165" s="267"/>
      <c r="P165" s="267"/>
      <c r="Q165" s="267">
        <v>0</v>
      </c>
      <c r="R165" s="267" t="s">
        <v>772</v>
      </c>
      <c r="AA165" s="15">
        <v>2020</v>
      </c>
      <c r="AB165" s="15" t="s">
        <v>260</v>
      </c>
      <c r="AC165" s="17">
        <v>18</v>
      </c>
      <c r="AD165" s="15">
        <v>3</v>
      </c>
      <c r="AE165" s="15">
        <v>0.6</v>
      </c>
      <c r="AF165" s="15">
        <v>5</v>
      </c>
      <c r="AG165" s="15">
        <v>60</v>
      </c>
      <c r="AH165" s="15" t="s">
        <v>629</v>
      </c>
    </row>
    <row r="166" spans="9:34" x14ac:dyDescent="0.2">
      <c r="I166" s="267">
        <v>126</v>
      </c>
      <c r="J166" s="267">
        <v>2020</v>
      </c>
      <c r="K166" s="267" t="s">
        <v>1</v>
      </c>
      <c r="L166" s="267">
        <v>10</v>
      </c>
      <c r="M166" s="267">
        <v>0</v>
      </c>
      <c r="N166" s="267">
        <v>0.04</v>
      </c>
      <c r="O166" s="267"/>
      <c r="P166" s="267"/>
      <c r="Q166" s="267">
        <v>500</v>
      </c>
      <c r="R166" s="267" t="s">
        <v>772</v>
      </c>
      <c r="AA166" s="135">
        <v>2020</v>
      </c>
      <c r="AB166" s="135" t="s">
        <v>3</v>
      </c>
      <c r="AC166" s="136">
        <v>6</v>
      </c>
      <c r="AD166" s="135">
        <v>1</v>
      </c>
      <c r="AE166" s="224">
        <v>0.05</v>
      </c>
      <c r="AF166" s="225">
        <v>30</v>
      </c>
      <c r="AG166" s="215">
        <v>30</v>
      </c>
      <c r="AH166" s="135" t="s">
        <v>630</v>
      </c>
    </row>
    <row r="167" spans="9:34" x14ac:dyDescent="0.2">
      <c r="I167" s="267">
        <v>127</v>
      </c>
      <c r="J167" s="267">
        <v>2020</v>
      </c>
      <c r="K167" s="267" t="s">
        <v>2</v>
      </c>
      <c r="L167" s="267">
        <v>10</v>
      </c>
      <c r="M167" s="267">
        <v>0</v>
      </c>
      <c r="N167" s="267">
        <v>0.04</v>
      </c>
      <c r="O167" s="267"/>
      <c r="P167" s="267"/>
      <c r="Q167" s="267">
        <v>0</v>
      </c>
      <c r="R167" s="267" t="s">
        <v>772</v>
      </c>
      <c r="AA167" s="135">
        <v>2020</v>
      </c>
      <c r="AB167" s="135" t="s">
        <v>1</v>
      </c>
      <c r="AC167" s="136">
        <v>6</v>
      </c>
      <c r="AD167" s="135">
        <v>1</v>
      </c>
      <c r="AE167" s="224">
        <v>0.05</v>
      </c>
      <c r="AF167" s="215">
        <v>2</v>
      </c>
      <c r="AG167" s="215">
        <v>20</v>
      </c>
      <c r="AH167" s="135" t="s">
        <v>630</v>
      </c>
    </row>
    <row r="168" spans="9:34" x14ac:dyDescent="0.2">
      <c r="AA168" s="135">
        <v>2020</v>
      </c>
      <c r="AB168" s="135" t="s">
        <v>3</v>
      </c>
      <c r="AC168" s="136">
        <v>11</v>
      </c>
      <c r="AD168" s="135">
        <v>2</v>
      </c>
      <c r="AE168" s="224">
        <v>0.05</v>
      </c>
      <c r="AF168" s="215">
        <v>30</v>
      </c>
      <c r="AG168" s="215">
        <v>30</v>
      </c>
      <c r="AH168" s="135" t="s">
        <v>630</v>
      </c>
    </row>
    <row r="169" spans="9:34" x14ac:dyDescent="0.2">
      <c r="AA169" s="135">
        <v>2020</v>
      </c>
      <c r="AB169" s="135" t="s">
        <v>411</v>
      </c>
      <c r="AC169" s="136">
        <v>13</v>
      </c>
      <c r="AD169" s="135">
        <v>2</v>
      </c>
      <c r="AE169" s="224">
        <v>0.25</v>
      </c>
      <c r="AF169" s="215">
        <v>5</v>
      </c>
      <c r="AG169" s="215">
        <v>1</v>
      </c>
      <c r="AH169" s="135" t="s">
        <v>630</v>
      </c>
    </row>
    <row r="170" spans="9:34" x14ac:dyDescent="0.2">
      <c r="AA170" s="135">
        <v>2020</v>
      </c>
      <c r="AB170" s="135" t="s">
        <v>260</v>
      </c>
      <c r="AC170" s="136">
        <v>21</v>
      </c>
      <c r="AD170" s="135">
        <v>3</v>
      </c>
      <c r="AE170" s="224">
        <v>0.3</v>
      </c>
      <c r="AF170" s="225">
        <v>0.06</v>
      </c>
      <c r="AG170" s="215">
        <v>10</v>
      </c>
      <c r="AH170" s="135" t="s">
        <v>630</v>
      </c>
    </row>
    <row r="171" spans="9:34" x14ac:dyDescent="0.2">
      <c r="AA171" s="135">
        <v>2020</v>
      </c>
      <c r="AB171" s="135" t="s">
        <v>3</v>
      </c>
      <c r="AC171" s="136">
        <v>22</v>
      </c>
      <c r="AD171" s="135">
        <v>4</v>
      </c>
      <c r="AE171" s="224">
        <v>0.05</v>
      </c>
      <c r="AF171" s="215">
        <v>30</v>
      </c>
      <c r="AG171" s="215">
        <v>30</v>
      </c>
      <c r="AH171" s="135" t="s">
        <v>630</v>
      </c>
    </row>
    <row r="172" spans="9:34" x14ac:dyDescent="0.2">
      <c r="AA172" s="135">
        <v>2020</v>
      </c>
      <c r="AB172" s="135" t="s">
        <v>260</v>
      </c>
      <c r="AC172" s="136">
        <v>22</v>
      </c>
      <c r="AD172" s="135">
        <v>4</v>
      </c>
      <c r="AE172" s="224">
        <v>0.05</v>
      </c>
      <c r="AF172" s="215">
        <v>6</v>
      </c>
      <c r="AG172" s="215">
        <v>10</v>
      </c>
      <c r="AH172" s="135" t="s">
        <v>630</v>
      </c>
    </row>
    <row r="173" spans="9:34" x14ac:dyDescent="0.2">
      <c r="AA173" s="135">
        <v>2020</v>
      </c>
      <c r="AB173" s="135" t="s">
        <v>1</v>
      </c>
      <c r="AC173" s="136">
        <v>22</v>
      </c>
      <c r="AD173" s="135">
        <v>4</v>
      </c>
      <c r="AE173" s="224">
        <v>0.05</v>
      </c>
      <c r="AF173" s="215">
        <v>2</v>
      </c>
      <c r="AG173" s="215">
        <v>20</v>
      </c>
      <c r="AH173" s="135" t="s">
        <v>630</v>
      </c>
    </row>
    <row r="174" spans="9:34" x14ac:dyDescent="0.2">
      <c r="AA174" s="135">
        <v>2020</v>
      </c>
      <c r="AB174" s="135" t="s">
        <v>3</v>
      </c>
      <c r="AC174" s="136">
        <v>18</v>
      </c>
      <c r="AD174" s="135">
        <v>5</v>
      </c>
      <c r="AE174" s="224">
        <v>0.05</v>
      </c>
      <c r="AF174" s="215">
        <v>30</v>
      </c>
      <c r="AG174" s="215">
        <v>30</v>
      </c>
      <c r="AH174" s="135" t="s">
        <v>630</v>
      </c>
    </row>
    <row r="175" spans="9:34" x14ac:dyDescent="0.2">
      <c r="AA175" s="135">
        <v>2020</v>
      </c>
      <c r="AB175" s="135" t="s">
        <v>3</v>
      </c>
      <c r="AC175" s="136">
        <v>10</v>
      </c>
      <c r="AD175" s="135">
        <v>6</v>
      </c>
      <c r="AE175" s="224">
        <v>0.1</v>
      </c>
      <c r="AF175" s="215">
        <v>30</v>
      </c>
      <c r="AG175" s="215">
        <v>30</v>
      </c>
      <c r="AH175" s="135" t="s">
        <v>630</v>
      </c>
    </row>
    <row r="176" spans="9:34" x14ac:dyDescent="0.2">
      <c r="AA176" s="15">
        <v>2020</v>
      </c>
      <c r="AB176" s="15" t="s">
        <v>3</v>
      </c>
      <c r="AC176" s="17">
        <v>6</v>
      </c>
      <c r="AD176" s="15">
        <v>1</v>
      </c>
      <c r="AE176" s="15">
        <v>0.5</v>
      </c>
      <c r="AF176" s="15">
        <v>7</v>
      </c>
      <c r="AG176" s="15">
        <v>300</v>
      </c>
      <c r="AH176" s="15" t="s">
        <v>631</v>
      </c>
    </row>
    <row r="177" spans="27:34" x14ac:dyDescent="0.2">
      <c r="AA177" s="15">
        <v>2020</v>
      </c>
      <c r="AB177" s="15" t="s">
        <v>260</v>
      </c>
      <c r="AC177" s="17">
        <v>18</v>
      </c>
      <c r="AD177" s="15">
        <v>2</v>
      </c>
      <c r="AE177" s="15">
        <v>0.25</v>
      </c>
      <c r="AF177" s="15">
        <v>6</v>
      </c>
      <c r="AG177" s="15">
        <v>10</v>
      </c>
      <c r="AH177" s="15" t="s">
        <v>631</v>
      </c>
    </row>
    <row r="178" spans="27:34" x14ac:dyDescent="0.2">
      <c r="AA178" s="15">
        <v>2020</v>
      </c>
      <c r="AB178" s="15" t="s">
        <v>1</v>
      </c>
      <c r="AC178" s="17">
        <v>18</v>
      </c>
      <c r="AD178" s="15">
        <v>2</v>
      </c>
      <c r="AE178" s="15">
        <v>0.1</v>
      </c>
      <c r="AF178" s="15">
        <v>1</v>
      </c>
      <c r="AG178" s="15">
        <v>20</v>
      </c>
      <c r="AH178" s="15" t="s">
        <v>631</v>
      </c>
    </row>
    <row r="179" spans="27:34" x14ac:dyDescent="0.2">
      <c r="AA179" s="15">
        <v>2020</v>
      </c>
      <c r="AB179" s="15" t="s">
        <v>2</v>
      </c>
      <c r="AC179" s="17">
        <v>18</v>
      </c>
      <c r="AD179" s="15">
        <v>2</v>
      </c>
      <c r="AE179" s="15">
        <v>0.1</v>
      </c>
      <c r="AF179" s="15">
        <v>1</v>
      </c>
      <c r="AG179" s="15">
        <v>3000</v>
      </c>
      <c r="AH179" s="15" t="s">
        <v>631</v>
      </c>
    </row>
    <row r="180" spans="27:34" x14ac:dyDescent="0.2">
      <c r="AA180" s="15">
        <v>2020</v>
      </c>
      <c r="AB180" s="15" t="s">
        <v>3</v>
      </c>
      <c r="AC180" s="17">
        <v>11</v>
      </c>
      <c r="AD180" s="15">
        <v>3</v>
      </c>
      <c r="AE180" s="15">
        <v>0.05</v>
      </c>
      <c r="AF180" s="15">
        <v>7</v>
      </c>
      <c r="AG180" s="15">
        <v>300</v>
      </c>
      <c r="AH180" s="15" t="s">
        <v>631</v>
      </c>
    </row>
    <row r="181" spans="27:34" x14ac:dyDescent="0.2">
      <c r="AA181" s="15">
        <v>2020</v>
      </c>
      <c r="AB181" s="15" t="s">
        <v>3</v>
      </c>
      <c r="AC181" s="17">
        <v>1</v>
      </c>
      <c r="AD181" s="15">
        <v>1</v>
      </c>
      <c r="AE181" s="130">
        <v>0.3</v>
      </c>
      <c r="AF181" s="15">
        <v>4</v>
      </c>
      <c r="AG181" s="15">
        <v>600</v>
      </c>
      <c r="AH181" s="15" t="s">
        <v>633</v>
      </c>
    </row>
    <row r="182" spans="27:34" x14ac:dyDescent="0.2">
      <c r="AA182" s="15">
        <v>2020</v>
      </c>
      <c r="AB182" s="15" t="s">
        <v>3</v>
      </c>
      <c r="AC182" s="17">
        <v>10</v>
      </c>
      <c r="AD182" s="15">
        <v>2</v>
      </c>
      <c r="AE182" s="130">
        <v>0.3</v>
      </c>
      <c r="AF182" s="15">
        <v>10</v>
      </c>
      <c r="AG182" s="15">
        <v>50</v>
      </c>
      <c r="AH182" s="15" t="s">
        <v>633</v>
      </c>
    </row>
    <row r="183" spans="27:34" x14ac:dyDescent="0.2">
      <c r="AA183" s="15">
        <v>2020</v>
      </c>
      <c r="AB183" s="15" t="s">
        <v>1</v>
      </c>
      <c r="AC183" s="17">
        <v>10</v>
      </c>
      <c r="AD183" s="15">
        <v>2</v>
      </c>
      <c r="AE183" s="130">
        <v>0.1</v>
      </c>
      <c r="AF183" s="15">
        <v>2</v>
      </c>
      <c r="AG183" s="15">
        <v>40</v>
      </c>
      <c r="AH183" s="15" t="s">
        <v>633</v>
      </c>
    </row>
    <row r="184" spans="27:34" x14ac:dyDescent="0.2">
      <c r="AA184" s="15">
        <v>2020</v>
      </c>
      <c r="AB184" s="15" t="s">
        <v>3</v>
      </c>
      <c r="AC184" s="17">
        <v>11</v>
      </c>
      <c r="AD184" s="15">
        <v>3</v>
      </c>
      <c r="AE184" s="130">
        <v>0.05</v>
      </c>
      <c r="AF184" s="15">
        <v>2</v>
      </c>
      <c r="AG184" s="15">
        <v>40</v>
      </c>
      <c r="AH184" s="15" t="s">
        <v>633</v>
      </c>
    </row>
    <row r="185" spans="27:34" x14ac:dyDescent="0.2">
      <c r="AA185" s="15">
        <v>2020</v>
      </c>
      <c r="AB185" s="15" t="s">
        <v>260</v>
      </c>
      <c r="AC185" s="17">
        <v>18</v>
      </c>
      <c r="AD185" s="15">
        <v>4</v>
      </c>
      <c r="AE185" s="130">
        <v>0.02</v>
      </c>
      <c r="AF185" s="15">
        <v>2</v>
      </c>
      <c r="AG185" s="15">
        <v>50</v>
      </c>
      <c r="AH185" s="15" t="s">
        <v>633</v>
      </c>
    </row>
    <row r="186" spans="27:34" x14ac:dyDescent="0.2">
      <c r="AA186" s="15">
        <v>2020</v>
      </c>
      <c r="AB186" s="15" t="s">
        <v>1</v>
      </c>
      <c r="AC186" s="17">
        <v>18</v>
      </c>
      <c r="AD186" s="15">
        <v>4</v>
      </c>
      <c r="AE186" s="130">
        <v>0.03</v>
      </c>
      <c r="AF186" s="15">
        <v>1</v>
      </c>
      <c r="AG186" s="15">
        <v>40</v>
      </c>
      <c r="AH186" s="15" t="s">
        <v>633</v>
      </c>
    </row>
    <row r="187" spans="27:34" x14ac:dyDescent="0.2">
      <c r="AA187" s="15">
        <v>2020</v>
      </c>
      <c r="AB187" s="15" t="s">
        <v>2</v>
      </c>
      <c r="AC187" s="17">
        <v>18</v>
      </c>
      <c r="AD187" s="15">
        <v>4</v>
      </c>
      <c r="AE187" s="130">
        <v>0.09</v>
      </c>
      <c r="AF187" s="15">
        <v>3</v>
      </c>
      <c r="AG187" s="15">
        <v>2000</v>
      </c>
      <c r="AH187" s="15" t="s">
        <v>633</v>
      </c>
    </row>
    <row r="188" spans="27:34" x14ac:dyDescent="0.2">
      <c r="AA188" s="15">
        <v>2020</v>
      </c>
      <c r="AB188" s="15" t="s">
        <v>3</v>
      </c>
      <c r="AC188" s="17">
        <v>22</v>
      </c>
      <c r="AD188" s="15">
        <v>5</v>
      </c>
      <c r="AE188" s="130">
        <v>0.02</v>
      </c>
      <c r="AF188" s="15">
        <v>3</v>
      </c>
      <c r="AG188" s="15">
        <v>5</v>
      </c>
      <c r="AH188" s="15" t="s">
        <v>633</v>
      </c>
    </row>
    <row r="189" spans="27:34" x14ac:dyDescent="0.2">
      <c r="AA189" s="15">
        <v>2020</v>
      </c>
      <c r="AB189" s="15" t="s">
        <v>2</v>
      </c>
      <c r="AC189" s="17">
        <v>22</v>
      </c>
      <c r="AD189" s="15">
        <v>5</v>
      </c>
      <c r="AE189" s="130">
        <v>0.04</v>
      </c>
      <c r="AF189" s="15">
        <v>1</v>
      </c>
      <c r="AG189" s="15">
        <v>2</v>
      </c>
      <c r="AH189" s="15" t="s">
        <v>633</v>
      </c>
    </row>
    <row r="190" spans="27:34" x14ac:dyDescent="0.2">
      <c r="AA190" s="15">
        <v>2020</v>
      </c>
      <c r="AB190" s="15" t="s">
        <v>3</v>
      </c>
      <c r="AC190" s="217">
        <v>6</v>
      </c>
      <c r="AD190" s="15">
        <v>6</v>
      </c>
      <c r="AE190" s="15">
        <v>0.05</v>
      </c>
      <c r="AF190" s="135">
        <v>2</v>
      </c>
      <c r="AG190" s="135">
        <v>250</v>
      </c>
      <c r="AH190" s="135" t="s">
        <v>633</v>
      </c>
    </row>
    <row r="191" spans="27:34" x14ac:dyDescent="0.2">
      <c r="AA191" s="15">
        <v>2020</v>
      </c>
      <c r="AB191" s="15" t="s">
        <v>411</v>
      </c>
      <c r="AC191" s="217">
        <v>13</v>
      </c>
      <c r="AD191" s="15">
        <v>1</v>
      </c>
      <c r="AE191" s="15">
        <v>0.1</v>
      </c>
      <c r="AF191" s="135">
        <v>3</v>
      </c>
      <c r="AG191" s="135">
        <v>10</v>
      </c>
      <c r="AH191" s="135" t="s">
        <v>635</v>
      </c>
    </row>
    <row r="192" spans="27:34" x14ac:dyDescent="0.2">
      <c r="AA192" s="15">
        <v>2020</v>
      </c>
      <c r="AB192" s="15" t="s">
        <v>411</v>
      </c>
      <c r="AC192" s="217">
        <v>12</v>
      </c>
      <c r="AD192" s="15">
        <v>2</v>
      </c>
      <c r="AE192" s="15">
        <v>0.1</v>
      </c>
      <c r="AF192" s="135">
        <v>4</v>
      </c>
      <c r="AG192" s="135">
        <v>5</v>
      </c>
      <c r="AH192" s="135" t="s">
        <v>635</v>
      </c>
    </row>
    <row r="193" spans="27:38" x14ac:dyDescent="0.2">
      <c r="AA193" s="15">
        <v>2020</v>
      </c>
      <c r="AB193" s="15" t="s">
        <v>3</v>
      </c>
      <c r="AC193" s="217">
        <v>6</v>
      </c>
      <c r="AD193" s="15">
        <v>3</v>
      </c>
      <c r="AE193" s="15">
        <v>0.1</v>
      </c>
      <c r="AF193" s="135">
        <v>2</v>
      </c>
      <c r="AG193" s="135">
        <v>800</v>
      </c>
      <c r="AH193" s="135" t="s">
        <v>635</v>
      </c>
    </row>
    <row r="194" spans="27:38" x14ac:dyDescent="0.2">
      <c r="AA194" s="15">
        <v>2020</v>
      </c>
      <c r="AB194" s="15" t="s">
        <v>260</v>
      </c>
      <c r="AC194" s="217">
        <v>18</v>
      </c>
      <c r="AD194" s="15">
        <v>4</v>
      </c>
      <c r="AE194" s="15">
        <v>0.3</v>
      </c>
      <c r="AF194" s="135">
        <v>4</v>
      </c>
      <c r="AG194" s="135">
        <v>25</v>
      </c>
      <c r="AH194" s="135" t="s">
        <v>635</v>
      </c>
    </row>
    <row r="195" spans="27:38" x14ac:dyDescent="0.2">
      <c r="AA195" s="15">
        <v>2020</v>
      </c>
      <c r="AB195" s="15" t="s">
        <v>2</v>
      </c>
      <c r="AC195" s="217">
        <v>18</v>
      </c>
      <c r="AD195" s="15">
        <v>4</v>
      </c>
      <c r="AE195" s="15">
        <v>0.2</v>
      </c>
      <c r="AF195" s="135">
        <v>2</v>
      </c>
      <c r="AG195" s="135">
        <v>235</v>
      </c>
      <c r="AH195" s="135" t="s">
        <v>635</v>
      </c>
    </row>
    <row r="196" spans="27:38" x14ac:dyDescent="0.2">
      <c r="AA196" s="15">
        <v>2020</v>
      </c>
      <c r="AB196" s="15" t="s">
        <v>3</v>
      </c>
      <c r="AC196" s="17">
        <v>22</v>
      </c>
      <c r="AD196" s="15">
        <v>5</v>
      </c>
      <c r="AE196" s="15">
        <v>0.05</v>
      </c>
      <c r="AF196" s="15">
        <v>3</v>
      </c>
      <c r="AG196" s="15">
        <v>0.5</v>
      </c>
      <c r="AH196" s="15" t="s">
        <v>635</v>
      </c>
    </row>
    <row r="197" spans="27:38" x14ac:dyDescent="0.2">
      <c r="AA197" s="15">
        <v>2020</v>
      </c>
      <c r="AB197" s="15" t="s">
        <v>3</v>
      </c>
      <c r="AC197" s="17">
        <v>10</v>
      </c>
      <c r="AD197" s="15">
        <v>6</v>
      </c>
      <c r="AE197" s="15">
        <v>0.15</v>
      </c>
      <c r="AF197" s="15">
        <v>3</v>
      </c>
      <c r="AG197" s="15">
        <v>60</v>
      </c>
      <c r="AH197" s="15" t="s">
        <v>635</v>
      </c>
    </row>
    <row r="198" spans="27:38" x14ac:dyDescent="0.2">
      <c r="AA198" s="15">
        <v>2020</v>
      </c>
      <c r="AB198" s="15" t="s">
        <v>3</v>
      </c>
      <c r="AC198" s="17">
        <v>11</v>
      </c>
      <c r="AD198" s="15">
        <v>1</v>
      </c>
      <c r="AE198" s="15">
        <v>0.04</v>
      </c>
      <c r="AF198" s="15">
        <v>5</v>
      </c>
      <c r="AG198" s="15">
        <v>20</v>
      </c>
      <c r="AH198" s="15" t="s">
        <v>637</v>
      </c>
    </row>
    <row r="199" spans="27:38" x14ac:dyDescent="0.2">
      <c r="AA199" s="15">
        <v>2020</v>
      </c>
      <c r="AB199" s="15" t="s">
        <v>411</v>
      </c>
      <c r="AC199" s="17">
        <v>11</v>
      </c>
      <c r="AD199" s="15">
        <v>1</v>
      </c>
      <c r="AE199" s="15">
        <v>0.08</v>
      </c>
      <c r="AF199" s="15">
        <v>10</v>
      </c>
      <c r="AG199" s="15">
        <v>15</v>
      </c>
      <c r="AH199" s="15" t="s">
        <v>637</v>
      </c>
    </row>
    <row r="200" spans="27:38" x14ac:dyDescent="0.2">
      <c r="AA200" s="15">
        <v>2020</v>
      </c>
      <c r="AB200" s="15" t="s">
        <v>1</v>
      </c>
      <c r="AC200" s="17">
        <v>11</v>
      </c>
      <c r="AD200" s="15">
        <v>1</v>
      </c>
      <c r="AE200" s="15">
        <v>0.09</v>
      </c>
      <c r="AF200" s="133">
        <v>3</v>
      </c>
      <c r="AG200" s="15">
        <v>20</v>
      </c>
      <c r="AH200" s="15" t="s">
        <v>637</v>
      </c>
    </row>
    <row r="201" spans="27:38" x14ac:dyDescent="0.2">
      <c r="AA201" s="15">
        <v>2020</v>
      </c>
      <c r="AB201" s="15" t="s">
        <v>260</v>
      </c>
      <c r="AC201" s="17">
        <v>18</v>
      </c>
      <c r="AD201" s="15">
        <v>2</v>
      </c>
      <c r="AE201" s="15">
        <v>0.1</v>
      </c>
      <c r="AF201" s="15">
        <v>5</v>
      </c>
      <c r="AG201" s="15">
        <v>15</v>
      </c>
      <c r="AH201" s="15" t="s">
        <v>637</v>
      </c>
    </row>
    <row r="202" spans="27:38" x14ac:dyDescent="0.2">
      <c r="AA202" s="15">
        <v>2020</v>
      </c>
      <c r="AB202" s="15" t="s">
        <v>3</v>
      </c>
      <c r="AC202" s="17">
        <v>22</v>
      </c>
      <c r="AD202" s="15">
        <v>3</v>
      </c>
      <c r="AE202" s="15">
        <v>0.04</v>
      </c>
      <c r="AF202" s="15">
        <v>3</v>
      </c>
      <c r="AG202" s="15">
        <v>5</v>
      </c>
      <c r="AH202" s="15" t="s">
        <v>637</v>
      </c>
    </row>
    <row r="203" spans="27:38" x14ac:dyDescent="0.2">
      <c r="AA203" s="15">
        <v>2020</v>
      </c>
      <c r="AB203" s="15" t="s">
        <v>260</v>
      </c>
      <c r="AC203" s="17">
        <v>22</v>
      </c>
      <c r="AD203" s="15">
        <v>3</v>
      </c>
      <c r="AE203" s="15">
        <v>0.1</v>
      </c>
      <c r="AF203" s="15">
        <v>20</v>
      </c>
      <c r="AG203" s="15">
        <v>20</v>
      </c>
      <c r="AH203" s="15" t="s">
        <v>637</v>
      </c>
    </row>
    <row r="204" spans="27:38" x14ac:dyDescent="0.2">
      <c r="AA204" s="15">
        <v>2020</v>
      </c>
      <c r="AB204" s="15" t="s">
        <v>3</v>
      </c>
      <c r="AC204" s="17">
        <v>16</v>
      </c>
      <c r="AD204" s="15">
        <v>4</v>
      </c>
      <c r="AE204" s="15">
        <v>0.03</v>
      </c>
      <c r="AF204" s="15">
        <v>10</v>
      </c>
      <c r="AG204" s="15">
        <v>15</v>
      </c>
      <c r="AH204" s="15" t="s">
        <v>637</v>
      </c>
    </row>
    <row r="205" spans="27:38" x14ac:dyDescent="0.2">
      <c r="AA205" s="15">
        <v>2020</v>
      </c>
      <c r="AB205" s="15" t="s">
        <v>260</v>
      </c>
      <c r="AC205" s="17">
        <v>16</v>
      </c>
      <c r="AD205" s="15">
        <v>4</v>
      </c>
      <c r="AE205" s="15">
        <v>0.1</v>
      </c>
      <c r="AF205" s="15">
        <v>60</v>
      </c>
      <c r="AG205" s="15">
        <v>20</v>
      </c>
      <c r="AH205" s="15" t="s">
        <v>637</v>
      </c>
    </row>
    <row r="206" spans="27:38" x14ac:dyDescent="0.2">
      <c r="AA206" s="15">
        <v>2020</v>
      </c>
      <c r="AB206" s="15" t="s">
        <v>411</v>
      </c>
      <c r="AC206" s="17">
        <v>16</v>
      </c>
      <c r="AD206" s="15">
        <v>4</v>
      </c>
      <c r="AE206" s="15">
        <v>7.0000000000000007E-2</v>
      </c>
      <c r="AF206" s="15">
        <v>2</v>
      </c>
      <c r="AG206" s="15">
        <v>1</v>
      </c>
      <c r="AH206" s="15" t="s">
        <v>637</v>
      </c>
    </row>
    <row r="207" spans="27:38" x14ac:dyDescent="0.2">
      <c r="AA207" s="15">
        <v>2020</v>
      </c>
      <c r="AB207" s="15" t="s">
        <v>1</v>
      </c>
      <c r="AC207" s="17">
        <v>16</v>
      </c>
      <c r="AD207" s="15">
        <v>4</v>
      </c>
      <c r="AE207" s="15">
        <v>0.09</v>
      </c>
      <c r="AF207" s="15">
        <v>10</v>
      </c>
      <c r="AG207" s="15">
        <v>15</v>
      </c>
      <c r="AH207" s="15" t="s">
        <v>637</v>
      </c>
      <c r="AL207" s="110"/>
    </row>
    <row r="208" spans="27:38" x14ac:dyDescent="0.2">
      <c r="AA208" s="15">
        <v>2020</v>
      </c>
      <c r="AB208" s="15" t="s">
        <v>3</v>
      </c>
      <c r="AC208" s="17">
        <v>10</v>
      </c>
      <c r="AD208" s="15">
        <v>5</v>
      </c>
      <c r="AE208" s="15">
        <v>0.03</v>
      </c>
      <c r="AF208" s="15">
        <v>3</v>
      </c>
      <c r="AG208" s="15">
        <v>40</v>
      </c>
      <c r="AH208" s="15" t="s">
        <v>637</v>
      </c>
      <c r="AL208" s="110"/>
    </row>
    <row r="209" spans="27:42" x14ac:dyDescent="0.2">
      <c r="AA209" s="15">
        <v>2020</v>
      </c>
      <c r="AB209" s="15" t="s">
        <v>3</v>
      </c>
      <c r="AC209" s="17">
        <v>12</v>
      </c>
      <c r="AD209" s="15">
        <v>6</v>
      </c>
      <c r="AE209" s="133">
        <v>0.03</v>
      </c>
      <c r="AF209" s="15">
        <v>3</v>
      </c>
      <c r="AG209" s="15">
        <v>20</v>
      </c>
      <c r="AH209" s="15" t="s">
        <v>637</v>
      </c>
      <c r="AL209" s="110"/>
      <c r="AN209" s="138"/>
    </row>
    <row r="210" spans="27:42" x14ac:dyDescent="0.2">
      <c r="AA210" s="15">
        <v>2020</v>
      </c>
      <c r="AB210" s="15" t="s">
        <v>411</v>
      </c>
      <c r="AC210" s="17">
        <v>12</v>
      </c>
      <c r="AD210" s="15">
        <v>6</v>
      </c>
      <c r="AE210" s="15">
        <v>7.0000000000000007E-2</v>
      </c>
      <c r="AF210" s="15">
        <v>2</v>
      </c>
      <c r="AG210" s="15">
        <v>10</v>
      </c>
      <c r="AH210" s="15" t="s">
        <v>637</v>
      </c>
      <c r="AL210" s="110"/>
    </row>
    <row r="211" spans="27:42" x14ac:dyDescent="0.2">
      <c r="AA211" s="15">
        <v>2020</v>
      </c>
      <c r="AB211" s="15" t="s">
        <v>260</v>
      </c>
      <c r="AC211" s="17">
        <v>21</v>
      </c>
      <c r="AD211" s="15">
        <v>7</v>
      </c>
      <c r="AE211" s="15">
        <v>0.1</v>
      </c>
      <c r="AF211" s="15">
        <v>10</v>
      </c>
      <c r="AG211" s="15">
        <v>20</v>
      </c>
      <c r="AH211" s="15" t="s">
        <v>637</v>
      </c>
      <c r="AL211" s="110"/>
      <c r="AP211" s="130"/>
    </row>
    <row r="212" spans="27:42" x14ac:dyDescent="0.2">
      <c r="AA212" s="15">
        <v>2020</v>
      </c>
      <c r="AB212" s="15" t="s">
        <v>3</v>
      </c>
      <c r="AC212" s="17">
        <v>6</v>
      </c>
      <c r="AD212" s="15">
        <v>8</v>
      </c>
      <c r="AE212" s="15">
        <v>0.03</v>
      </c>
      <c r="AF212" s="15">
        <v>3</v>
      </c>
      <c r="AG212" s="15">
        <v>20</v>
      </c>
      <c r="AH212" s="15" t="s">
        <v>637</v>
      </c>
      <c r="AL212" s="110"/>
    </row>
    <row r="213" spans="27:42" x14ac:dyDescent="0.2">
      <c r="AA213" s="15">
        <v>2020</v>
      </c>
      <c r="AB213" s="15" t="s">
        <v>3</v>
      </c>
      <c r="AC213" s="17">
        <v>6</v>
      </c>
      <c r="AD213" s="15">
        <v>1</v>
      </c>
      <c r="AE213" s="15">
        <v>0.25</v>
      </c>
      <c r="AF213" s="15">
        <v>3</v>
      </c>
      <c r="AG213" s="15">
        <v>1000</v>
      </c>
      <c r="AH213" s="15" t="s">
        <v>636</v>
      </c>
    </row>
    <row r="214" spans="27:42" x14ac:dyDescent="0.2">
      <c r="AA214" s="15">
        <v>2020</v>
      </c>
      <c r="AB214" s="15" t="s">
        <v>3</v>
      </c>
      <c r="AC214" s="17">
        <v>10</v>
      </c>
      <c r="AD214" s="15">
        <v>2</v>
      </c>
      <c r="AE214" s="15">
        <v>0.1</v>
      </c>
      <c r="AF214" s="15">
        <v>2</v>
      </c>
      <c r="AG214" s="15">
        <v>50</v>
      </c>
      <c r="AH214" s="15" t="s">
        <v>636</v>
      </c>
    </row>
    <row r="215" spans="27:42" x14ac:dyDescent="0.2">
      <c r="AA215" s="15">
        <v>2020</v>
      </c>
      <c r="AB215" s="15" t="s">
        <v>260</v>
      </c>
      <c r="AC215" s="17">
        <v>21</v>
      </c>
      <c r="AD215" s="15">
        <v>3</v>
      </c>
      <c r="AE215" s="15">
        <v>0.1</v>
      </c>
      <c r="AF215" s="15">
        <v>2</v>
      </c>
      <c r="AG215" s="15">
        <v>50</v>
      </c>
      <c r="AH215" s="15" t="s">
        <v>636</v>
      </c>
    </row>
    <row r="216" spans="27:42" x14ac:dyDescent="0.2">
      <c r="AA216" s="15">
        <v>2020</v>
      </c>
      <c r="AB216" s="15" t="s">
        <v>2</v>
      </c>
      <c r="AC216" s="17">
        <v>18</v>
      </c>
      <c r="AD216" s="15">
        <v>4</v>
      </c>
      <c r="AE216" s="15">
        <v>0.15</v>
      </c>
      <c r="AF216" s="15">
        <v>2</v>
      </c>
      <c r="AG216" s="15">
        <v>300</v>
      </c>
      <c r="AH216" s="15" t="s">
        <v>636</v>
      </c>
    </row>
    <row r="217" spans="27:42" x14ac:dyDescent="0.2">
      <c r="AA217" s="15">
        <v>2020</v>
      </c>
      <c r="AB217" s="15" t="s">
        <v>2</v>
      </c>
      <c r="AC217" s="17">
        <v>25</v>
      </c>
      <c r="AD217" s="15">
        <v>5</v>
      </c>
      <c r="AE217" s="15">
        <v>0.1</v>
      </c>
      <c r="AF217" s="15">
        <v>2</v>
      </c>
      <c r="AG217" s="15">
        <v>300</v>
      </c>
      <c r="AH217" s="15" t="s">
        <v>636</v>
      </c>
    </row>
    <row r="218" spans="27:42" x14ac:dyDescent="0.2">
      <c r="AA218" s="15">
        <v>2020</v>
      </c>
      <c r="AB218" s="15" t="s">
        <v>3</v>
      </c>
      <c r="AC218" s="17">
        <v>22</v>
      </c>
      <c r="AD218" s="15">
        <v>6</v>
      </c>
      <c r="AE218" s="15">
        <v>0.05</v>
      </c>
      <c r="AF218" s="15">
        <v>2</v>
      </c>
      <c r="AG218" s="15">
        <v>5</v>
      </c>
      <c r="AH218" s="15" t="s">
        <v>636</v>
      </c>
    </row>
    <row r="219" spans="27:42" x14ac:dyDescent="0.2">
      <c r="AA219" s="15">
        <v>2020</v>
      </c>
      <c r="AB219" s="15" t="s">
        <v>3</v>
      </c>
      <c r="AC219" s="17">
        <v>1</v>
      </c>
      <c r="AD219" s="15">
        <v>7</v>
      </c>
      <c r="AE219" s="130">
        <v>0.25</v>
      </c>
      <c r="AF219" s="215">
        <v>3</v>
      </c>
      <c r="AG219" s="215">
        <v>100</v>
      </c>
      <c r="AH219" s="15" t="s">
        <v>636</v>
      </c>
    </row>
    <row r="220" spans="27:42" x14ac:dyDescent="0.2">
      <c r="AA220" s="15">
        <v>2020</v>
      </c>
      <c r="AB220" s="15" t="s">
        <v>3</v>
      </c>
      <c r="AC220" s="17">
        <v>11</v>
      </c>
      <c r="AD220" s="15">
        <v>1</v>
      </c>
      <c r="AE220" s="130">
        <v>8.5000000000000006E-2</v>
      </c>
      <c r="AF220" s="15">
        <v>2</v>
      </c>
      <c r="AG220" s="15">
        <v>20</v>
      </c>
      <c r="AH220" s="15" t="s">
        <v>632</v>
      </c>
    </row>
    <row r="221" spans="27:42" x14ac:dyDescent="0.2">
      <c r="AA221" s="15">
        <v>2020</v>
      </c>
      <c r="AB221" s="15" t="s">
        <v>411</v>
      </c>
      <c r="AC221" s="17">
        <v>11</v>
      </c>
      <c r="AD221" s="15">
        <v>1</v>
      </c>
      <c r="AE221" s="130">
        <v>8.5000000000000006E-2</v>
      </c>
      <c r="AF221" s="15">
        <v>1</v>
      </c>
      <c r="AG221" s="15">
        <v>1</v>
      </c>
      <c r="AH221" s="15" t="s">
        <v>632</v>
      </c>
    </row>
    <row r="222" spans="27:42" x14ac:dyDescent="0.2">
      <c r="AA222" s="15">
        <v>2020</v>
      </c>
      <c r="AB222" s="15" t="s">
        <v>1</v>
      </c>
      <c r="AC222" s="17">
        <v>11</v>
      </c>
      <c r="AD222" s="15">
        <v>1</v>
      </c>
      <c r="AE222" s="130">
        <v>8.5000000000000006E-2</v>
      </c>
      <c r="AF222" s="15">
        <v>2</v>
      </c>
      <c r="AG222" s="15">
        <v>20</v>
      </c>
      <c r="AH222" s="15" t="s">
        <v>632</v>
      </c>
    </row>
    <row r="223" spans="27:42" x14ac:dyDescent="0.2">
      <c r="AA223" s="15">
        <v>2020</v>
      </c>
      <c r="AB223" s="15" t="s">
        <v>260</v>
      </c>
      <c r="AC223" s="17">
        <v>11</v>
      </c>
      <c r="AD223" s="15">
        <v>1</v>
      </c>
      <c r="AE223" s="130">
        <v>8.5000000000000006E-2</v>
      </c>
      <c r="AF223" s="15">
        <v>6</v>
      </c>
      <c r="AG223" s="15">
        <v>10</v>
      </c>
      <c r="AH223" s="15" t="s">
        <v>632</v>
      </c>
    </row>
    <row r="224" spans="27:42" x14ac:dyDescent="0.2">
      <c r="AA224" s="15">
        <v>2020</v>
      </c>
      <c r="AB224" s="15" t="s">
        <v>411</v>
      </c>
      <c r="AC224" s="17">
        <v>22</v>
      </c>
      <c r="AD224" s="15">
        <v>2</v>
      </c>
      <c r="AE224" s="130">
        <v>6.25E-2</v>
      </c>
      <c r="AF224" s="15">
        <v>1</v>
      </c>
      <c r="AG224" s="15">
        <v>1</v>
      </c>
      <c r="AH224" s="15" t="s">
        <v>632</v>
      </c>
    </row>
    <row r="225" spans="27:34" x14ac:dyDescent="0.2">
      <c r="AA225" s="15">
        <v>2020</v>
      </c>
      <c r="AB225" s="15" t="s">
        <v>260</v>
      </c>
      <c r="AC225" s="17">
        <v>22</v>
      </c>
      <c r="AD225" s="15">
        <v>2</v>
      </c>
      <c r="AE225" s="130">
        <v>6.25E-2</v>
      </c>
      <c r="AF225" s="15">
        <v>6</v>
      </c>
      <c r="AG225" s="15">
        <v>10</v>
      </c>
      <c r="AH225" s="15" t="s">
        <v>632</v>
      </c>
    </row>
    <row r="226" spans="27:34" x14ac:dyDescent="0.2">
      <c r="AA226" s="15">
        <v>2020</v>
      </c>
      <c r="AB226" s="15" t="s">
        <v>1</v>
      </c>
      <c r="AC226" s="17">
        <v>22</v>
      </c>
      <c r="AD226" s="15">
        <v>2</v>
      </c>
      <c r="AE226" s="130">
        <v>6.25E-2</v>
      </c>
      <c r="AF226" s="15">
        <v>2</v>
      </c>
      <c r="AG226" s="15">
        <v>20</v>
      </c>
      <c r="AH226" s="15" t="s">
        <v>632</v>
      </c>
    </row>
    <row r="227" spans="27:34" x14ac:dyDescent="0.2">
      <c r="AA227" s="15">
        <v>2020</v>
      </c>
      <c r="AB227" s="15" t="s">
        <v>3</v>
      </c>
      <c r="AC227" s="17">
        <v>22</v>
      </c>
      <c r="AD227" s="15">
        <v>2</v>
      </c>
      <c r="AE227" s="130">
        <v>6.25E-2</v>
      </c>
      <c r="AF227" s="15">
        <v>2</v>
      </c>
      <c r="AG227" s="15">
        <v>20</v>
      </c>
      <c r="AH227" s="15" t="s">
        <v>632</v>
      </c>
    </row>
    <row r="228" spans="27:34" x14ac:dyDescent="0.2">
      <c r="AA228" s="15">
        <v>2020</v>
      </c>
      <c r="AB228" s="15" t="s">
        <v>411</v>
      </c>
      <c r="AC228" s="17">
        <v>18</v>
      </c>
      <c r="AD228" s="15">
        <v>3</v>
      </c>
      <c r="AE228" s="130">
        <v>0.06</v>
      </c>
      <c r="AF228" s="15">
        <v>1</v>
      </c>
      <c r="AG228" s="15">
        <v>1</v>
      </c>
      <c r="AH228" s="15" t="s">
        <v>632</v>
      </c>
    </row>
    <row r="229" spans="27:34" x14ac:dyDescent="0.2">
      <c r="AA229" s="15">
        <v>2020</v>
      </c>
      <c r="AB229" s="15" t="s">
        <v>260</v>
      </c>
      <c r="AC229" s="17">
        <v>18</v>
      </c>
      <c r="AD229" s="15">
        <v>3</v>
      </c>
      <c r="AE229" s="130">
        <v>0.06</v>
      </c>
      <c r="AF229" s="15">
        <v>6</v>
      </c>
      <c r="AG229" s="15">
        <v>10</v>
      </c>
      <c r="AH229" s="15" t="s">
        <v>632</v>
      </c>
    </row>
    <row r="230" spans="27:34" x14ac:dyDescent="0.2">
      <c r="AA230" s="15">
        <v>2020</v>
      </c>
      <c r="AB230" s="15" t="s">
        <v>1</v>
      </c>
      <c r="AC230" s="17">
        <v>18</v>
      </c>
      <c r="AD230" s="15">
        <v>3</v>
      </c>
      <c r="AE230" s="130">
        <v>0.06</v>
      </c>
      <c r="AF230" s="15">
        <v>2</v>
      </c>
      <c r="AG230" s="15">
        <v>20</v>
      </c>
      <c r="AH230" s="15" t="s">
        <v>632</v>
      </c>
    </row>
    <row r="231" spans="27:34" x14ac:dyDescent="0.2">
      <c r="AA231" s="15">
        <v>2020</v>
      </c>
      <c r="AB231" s="15" t="s">
        <v>3</v>
      </c>
      <c r="AC231" s="17">
        <v>18</v>
      </c>
      <c r="AD231" s="15">
        <v>3</v>
      </c>
      <c r="AE231" s="130">
        <v>0.06</v>
      </c>
      <c r="AF231" s="15">
        <v>2</v>
      </c>
      <c r="AG231" s="15">
        <v>20</v>
      </c>
      <c r="AH231" s="15" t="s">
        <v>632</v>
      </c>
    </row>
    <row r="232" spans="27:34" ht="15" x14ac:dyDescent="0.25">
      <c r="AA232" s="15">
        <v>2020</v>
      </c>
      <c r="AB232" s="202" t="s">
        <v>1</v>
      </c>
      <c r="AC232" s="202">
        <v>10</v>
      </c>
      <c r="AD232" s="202">
        <v>4</v>
      </c>
      <c r="AE232" s="202">
        <v>6.5000000000000002E-2</v>
      </c>
      <c r="AF232" s="202">
        <v>2</v>
      </c>
      <c r="AG232" s="202">
        <v>20</v>
      </c>
      <c r="AH232" s="202" t="s">
        <v>632</v>
      </c>
    </row>
    <row r="233" spans="27:34" ht="15" x14ac:dyDescent="0.25">
      <c r="AA233" s="15">
        <v>2020</v>
      </c>
      <c r="AB233" s="202" t="s">
        <v>3</v>
      </c>
      <c r="AC233" s="202">
        <v>10</v>
      </c>
      <c r="AD233" s="202">
        <v>4</v>
      </c>
      <c r="AE233" s="202">
        <v>6.5000000000000002E-2</v>
      </c>
      <c r="AF233" s="202">
        <v>2</v>
      </c>
      <c r="AG233" s="202">
        <v>20</v>
      </c>
      <c r="AH233" s="202" t="s">
        <v>632</v>
      </c>
    </row>
    <row r="234" spans="27:34" ht="15" x14ac:dyDescent="0.25">
      <c r="AA234" s="15">
        <v>2020</v>
      </c>
      <c r="AB234" s="202" t="s">
        <v>3</v>
      </c>
      <c r="AC234" s="202">
        <v>1</v>
      </c>
      <c r="AD234" s="202">
        <v>5</v>
      </c>
      <c r="AE234" s="202">
        <v>0.04</v>
      </c>
      <c r="AF234" s="202">
        <v>2</v>
      </c>
      <c r="AG234" s="202">
        <v>20</v>
      </c>
      <c r="AH234" s="202" t="s">
        <v>632</v>
      </c>
    </row>
    <row r="236" spans="27:34" x14ac:dyDescent="0.2">
      <c r="AA236" s="15">
        <v>2021</v>
      </c>
      <c r="AB236" s="15" t="s">
        <v>3</v>
      </c>
      <c r="AC236" s="17">
        <v>1</v>
      </c>
      <c r="AD236" s="15">
        <v>1</v>
      </c>
      <c r="AE236" s="130">
        <v>0.31</v>
      </c>
      <c r="AF236" s="131">
        <v>3</v>
      </c>
      <c r="AG236" s="131">
        <v>500</v>
      </c>
      <c r="AH236" s="15" t="s">
        <v>220</v>
      </c>
    </row>
    <row r="237" spans="27:34" x14ac:dyDescent="0.2">
      <c r="AA237" s="15">
        <v>2021</v>
      </c>
      <c r="AB237" s="15" t="s">
        <v>3</v>
      </c>
      <c r="AC237" s="17">
        <v>10</v>
      </c>
      <c r="AD237" s="15">
        <v>2</v>
      </c>
      <c r="AE237" s="130">
        <v>0.28000000000000003</v>
      </c>
      <c r="AF237" s="131">
        <v>3</v>
      </c>
      <c r="AG237" s="131">
        <v>80</v>
      </c>
      <c r="AH237" s="15" t="s">
        <v>220</v>
      </c>
    </row>
    <row r="238" spans="27:34" x14ac:dyDescent="0.2">
      <c r="AA238" s="15">
        <v>2021</v>
      </c>
      <c r="AB238" s="15" t="s">
        <v>260</v>
      </c>
      <c r="AC238" s="17">
        <v>18</v>
      </c>
      <c r="AD238" s="15">
        <v>3</v>
      </c>
      <c r="AE238" s="130">
        <v>0.1</v>
      </c>
      <c r="AF238" s="131">
        <v>8</v>
      </c>
      <c r="AG238" s="131">
        <v>15</v>
      </c>
      <c r="AH238" s="15" t="s">
        <v>220</v>
      </c>
    </row>
    <row r="239" spans="27:34" x14ac:dyDescent="0.2">
      <c r="AA239" s="15">
        <v>2021</v>
      </c>
      <c r="AB239" s="15" t="s">
        <v>2</v>
      </c>
      <c r="AC239" s="17">
        <v>18</v>
      </c>
      <c r="AD239" s="15">
        <v>3</v>
      </c>
      <c r="AE239" s="130">
        <v>0.09</v>
      </c>
      <c r="AF239" s="131">
        <v>2</v>
      </c>
      <c r="AG239" s="131">
        <v>1200</v>
      </c>
      <c r="AH239" s="15" t="s">
        <v>220</v>
      </c>
    </row>
    <row r="240" spans="27:34" x14ac:dyDescent="0.2">
      <c r="AA240" s="15">
        <v>2021</v>
      </c>
      <c r="AB240" s="15" t="s">
        <v>3</v>
      </c>
      <c r="AC240" s="17">
        <v>12</v>
      </c>
      <c r="AD240" s="15">
        <v>4</v>
      </c>
      <c r="AE240" s="130">
        <v>0.09</v>
      </c>
      <c r="AF240" s="131">
        <v>4</v>
      </c>
      <c r="AG240" s="131">
        <v>60</v>
      </c>
      <c r="AH240" s="15" t="s">
        <v>220</v>
      </c>
    </row>
    <row r="241" spans="27:34" x14ac:dyDescent="0.2">
      <c r="AA241" s="15">
        <v>2021</v>
      </c>
      <c r="AB241" s="15" t="s">
        <v>3</v>
      </c>
      <c r="AC241" s="17">
        <v>16</v>
      </c>
      <c r="AD241" s="15">
        <v>5</v>
      </c>
      <c r="AE241" s="130">
        <v>0.13</v>
      </c>
      <c r="AF241" s="131">
        <v>2</v>
      </c>
      <c r="AG241" s="131">
        <v>120</v>
      </c>
      <c r="AH241" s="15" t="s">
        <v>220</v>
      </c>
    </row>
    <row r="242" spans="27:34" x14ac:dyDescent="0.2">
      <c r="AA242" s="15">
        <v>2021</v>
      </c>
      <c r="AB242" s="15" t="s">
        <v>3</v>
      </c>
      <c r="AC242" s="17">
        <v>18</v>
      </c>
      <c r="AD242" s="15">
        <v>1</v>
      </c>
      <c r="AE242" s="130">
        <v>0.02</v>
      </c>
      <c r="AF242" s="131">
        <v>1</v>
      </c>
      <c r="AG242" s="131">
        <v>50</v>
      </c>
      <c r="AH242" s="15" t="s">
        <v>628</v>
      </c>
    </row>
    <row r="243" spans="27:34" x14ac:dyDescent="0.2">
      <c r="AA243" s="15">
        <v>2021</v>
      </c>
      <c r="AB243" s="15" t="s">
        <v>260</v>
      </c>
      <c r="AC243" s="17">
        <v>18</v>
      </c>
      <c r="AD243" s="15">
        <v>1</v>
      </c>
      <c r="AE243" s="130">
        <v>0.14000000000000001</v>
      </c>
      <c r="AF243" s="131">
        <v>2</v>
      </c>
      <c r="AG243" s="131">
        <v>40</v>
      </c>
      <c r="AH243" s="15" t="s">
        <v>628</v>
      </c>
    </row>
    <row r="244" spans="27:34" x14ac:dyDescent="0.2">
      <c r="AA244" s="15">
        <v>2021</v>
      </c>
      <c r="AB244" s="15" t="s">
        <v>2</v>
      </c>
      <c r="AC244" s="17">
        <v>18</v>
      </c>
      <c r="AD244" s="15">
        <v>1</v>
      </c>
      <c r="AE244" s="130">
        <v>0.14000000000000001</v>
      </c>
      <c r="AF244" s="131">
        <v>2</v>
      </c>
      <c r="AG244" s="131">
        <v>2000</v>
      </c>
      <c r="AH244" s="15" t="s">
        <v>628</v>
      </c>
    </row>
    <row r="245" spans="27:34" x14ac:dyDescent="0.2">
      <c r="AA245" s="15">
        <v>2021</v>
      </c>
      <c r="AB245" s="15" t="s">
        <v>3</v>
      </c>
      <c r="AC245" s="17">
        <v>6</v>
      </c>
      <c r="AD245" s="15">
        <v>2</v>
      </c>
      <c r="AE245" s="130">
        <v>0.2</v>
      </c>
      <c r="AF245" s="131">
        <v>5</v>
      </c>
      <c r="AG245" s="131">
        <v>400</v>
      </c>
      <c r="AH245" s="15" t="s">
        <v>628</v>
      </c>
    </row>
    <row r="246" spans="27:34" x14ac:dyDescent="0.2">
      <c r="AA246" s="15">
        <v>2021</v>
      </c>
      <c r="AB246" s="15" t="s">
        <v>1</v>
      </c>
      <c r="AC246" s="17">
        <v>6</v>
      </c>
      <c r="AD246" s="15">
        <v>2</v>
      </c>
      <c r="AE246" s="130">
        <v>0.06</v>
      </c>
      <c r="AF246" s="131">
        <v>1</v>
      </c>
      <c r="AG246" s="131">
        <v>15</v>
      </c>
      <c r="AH246" s="15" t="s">
        <v>628</v>
      </c>
    </row>
    <row r="247" spans="27:34" x14ac:dyDescent="0.2">
      <c r="AA247" s="15">
        <v>2021</v>
      </c>
      <c r="AB247" s="15" t="s">
        <v>3</v>
      </c>
      <c r="AC247" s="17">
        <v>22</v>
      </c>
      <c r="AD247" s="15">
        <v>3</v>
      </c>
      <c r="AE247" s="130">
        <v>0.05</v>
      </c>
      <c r="AF247" s="131">
        <v>5</v>
      </c>
      <c r="AG247" s="131">
        <v>50</v>
      </c>
      <c r="AH247" s="15" t="s">
        <v>628</v>
      </c>
    </row>
    <row r="248" spans="27:34" x14ac:dyDescent="0.2">
      <c r="AA248" s="15">
        <v>2021</v>
      </c>
      <c r="AB248" s="15" t="s">
        <v>260</v>
      </c>
      <c r="AC248" s="17">
        <v>22</v>
      </c>
      <c r="AD248" s="15">
        <v>3</v>
      </c>
      <c r="AE248" s="130">
        <v>0.03</v>
      </c>
      <c r="AF248" s="131">
        <v>1</v>
      </c>
      <c r="AG248" s="131">
        <v>20</v>
      </c>
      <c r="AH248" s="15" t="s">
        <v>628</v>
      </c>
    </row>
    <row r="249" spans="27:34" x14ac:dyDescent="0.2">
      <c r="AA249" s="15">
        <v>2021</v>
      </c>
      <c r="AB249" s="15" t="s">
        <v>411</v>
      </c>
      <c r="AC249" s="17">
        <v>22</v>
      </c>
      <c r="AD249" s="15">
        <v>3</v>
      </c>
      <c r="AE249" s="130">
        <v>0.03</v>
      </c>
      <c r="AF249" s="131">
        <v>1</v>
      </c>
      <c r="AG249" s="131">
        <v>2</v>
      </c>
      <c r="AH249" s="15" t="s">
        <v>628</v>
      </c>
    </row>
    <row r="250" spans="27:34" x14ac:dyDescent="0.2">
      <c r="AA250" s="15">
        <v>2021</v>
      </c>
      <c r="AB250" s="15" t="s">
        <v>1</v>
      </c>
      <c r="AC250" s="17">
        <v>22</v>
      </c>
      <c r="AD250" s="15">
        <v>3</v>
      </c>
      <c r="AE250" s="130">
        <v>0.03</v>
      </c>
      <c r="AF250" s="131">
        <v>1</v>
      </c>
      <c r="AG250" s="131">
        <v>15</v>
      </c>
      <c r="AH250" s="15" t="s">
        <v>628</v>
      </c>
    </row>
    <row r="251" spans="27:34" x14ac:dyDescent="0.2">
      <c r="AA251" s="15">
        <v>2021</v>
      </c>
      <c r="AB251" s="15" t="s">
        <v>2</v>
      </c>
      <c r="AC251" s="17">
        <v>22</v>
      </c>
      <c r="AD251" s="15">
        <v>3</v>
      </c>
      <c r="AE251" s="130">
        <v>0.04</v>
      </c>
      <c r="AF251" s="131">
        <v>2</v>
      </c>
      <c r="AG251" s="131">
        <v>100</v>
      </c>
      <c r="AH251" s="15" t="s">
        <v>628</v>
      </c>
    </row>
    <row r="252" spans="27:34" x14ac:dyDescent="0.2">
      <c r="AA252" s="15">
        <v>2021</v>
      </c>
      <c r="AB252" s="15" t="s">
        <v>3</v>
      </c>
      <c r="AC252" s="17">
        <v>1</v>
      </c>
      <c r="AD252" s="15">
        <v>4</v>
      </c>
      <c r="AE252" s="130">
        <v>0.05</v>
      </c>
      <c r="AF252" s="131">
        <v>5</v>
      </c>
      <c r="AG252" s="131">
        <v>35</v>
      </c>
      <c r="AH252" s="15" t="s">
        <v>628</v>
      </c>
    </row>
    <row r="253" spans="27:34" x14ac:dyDescent="0.2">
      <c r="AA253" s="15">
        <v>2021</v>
      </c>
      <c r="AB253" s="15" t="s">
        <v>260</v>
      </c>
      <c r="AC253" s="17">
        <v>1</v>
      </c>
      <c r="AD253" s="15">
        <v>4</v>
      </c>
      <c r="AE253" s="130">
        <v>0.05</v>
      </c>
      <c r="AF253" s="131">
        <v>1</v>
      </c>
      <c r="AG253" s="131">
        <v>10</v>
      </c>
      <c r="AH253" s="15" t="s">
        <v>628</v>
      </c>
    </row>
    <row r="254" spans="27:34" x14ac:dyDescent="0.2">
      <c r="AA254" s="15">
        <v>2021</v>
      </c>
      <c r="AB254" s="15" t="s">
        <v>411</v>
      </c>
      <c r="AC254" s="17">
        <v>1</v>
      </c>
      <c r="AD254" s="15">
        <v>4</v>
      </c>
      <c r="AE254" s="15">
        <v>0.01</v>
      </c>
      <c r="AF254" s="15">
        <v>1</v>
      </c>
      <c r="AG254" s="15">
        <v>2</v>
      </c>
      <c r="AH254" s="15" t="s">
        <v>628</v>
      </c>
    </row>
    <row r="255" spans="27:34" x14ac:dyDescent="0.2">
      <c r="AA255" s="15">
        <v>2021</v>
      </c>
      <c r="AB255" s="15" t="s">
        <v>1</v>
      </c>
      <c r="AC255" s="17">
        <v>1</v>
      </c>
      <c r="AD255" s="15">
        <v>4</v>
      </c>
      <c r="AE255" s="15">
        <v>0.05</v>
      </c>
      <c r="AF255" s="15">
        <v>1</v>
      </c>
      <c r="AG255" s="15">
        <v>20</v>
      </c>
      <c r="AH255" s="15" t="s">
        <v>628</v>
      </c>
    </row>
    <row r="256" spans="27:34" x14ac:dyDescent="0.2">
      <c r="AA256" s="15">
        <v>2021</v>
      </c>
      <c r="AB256" s="15" t="s">
        <v>2</v>
      </c>
      <c r="AC256" s="17">
        <v>1</v>
      </c>
      <c r="AD256" s="15">
        <v>4</v>
      </c>
      <c r="AE256" s="15">
        <v>0.01</v>
      </c>
      <c r="AF256" s="15">
        <v>2</v>
      </c>
      <c r="AG256" s="15">
        <v>100</v>
      </c>
      <c r="AH256" s="15" t="s">
        <v>628</v>
      </c>
    </row>
    <row r="257" spans="27:34" x14ac:dyDescent="0.2">
      <c r="AA257" s="15">
        <v>2021</v>
      </c>
      <c r="AB257" s="15" t="s">
        <v>3</v>
      </c>
      <c r="AC257" s="17">
        <v>10</v>
      </c>
      <c r="AD257" s="15">
        <v>5</v>
      </c>
      <c r="AE257" s="15">
        <v>0.08</v>
      </c>
      <c r="AF257" s="131">
        <v>2</v>
      </c>
      <c r="AG257" s="131">
        <v>40</v>
      </c>
      <c r="AH257" s="15" t="s">
        <v>628</v>
      </c>
    </row>
    <row r="258" spans="27:34" x14ac:dyDescent="0.2">
      <c r="AA258" s="15">
        <v>2021</v>
      </c>
      <c r="AB258" s="15" t="s">
        <v>1</v>
      </c>
      <c r="AC258" s="17">
        <v>10</v>
      </c>
      <c r="AD258" s="15">
        <v>5</v>
      </c>
      <c r="AE258" s="15">
        <v>0.01</v>
      </c>
      <c r="AF258" s="15">
        <v>1</v>
      </c>
      <c r="AG258" s="15">
        <v>15</v>
      </c>
      <c r="AH258" s="15" t="s">
        <v>628</v>
      </c>
    </row>
    <row r="259" spans="27:34" x14ac:dyDescent="0.2">
      <c r="AA259" s="15">
        <v>2021</v>
      </c>
      <c r="AB259" s="15" t="s">
        <v>3</v>
      </c>
      <c r="AC259" s="17">
        <v>10</v>
      </c>
      <c r="AD259" s="15">
        <v>1</v>
      </c>
      <c r="AE259" s="15">
        <v>0.25</v>
      </c>
      <c r="AF259" s="15">
        <v>2</v>
      </c>
      <c r="AG259" s="15">
        <v>160</v>
      </c>
      <c r="AH259" s="15" t="s">
        <v>629</v>
      </c>
    </row>
    <row r="260" spans="27:34" x14ac:dyDescent="0.2">
      <c r="AA260" s="15">
        <v>2021</v>
      </c>
      <c r="AB260" s="15" t="s">
        <v>411</v>
      </c>
      <c r="AC260" s="17">
        <v>13</v>
      </c>
      <c r="AD260" s="15">
        <v>2</v>
      </c>
      <c r="AE260" s="15">
        <v>0.15</v>
      </c>
      <c r="AF260" s="15">
        <v>5</v>
      </c>
      <c r="AG260" s="15">
        <v>125</v>
      </c>
      <c r="AH260" s="15" t="s">
        <v>629</v>
      </c>
    </row>
    <row r="261" spans="27:34" x14ac:dyDescent="0.2">
      <c r="AA261" s="15">
        <v>2021</v>
      </c>
      <c r="AB261" s="15" t="s">
        <v>260</v>
      </c>
      <c r="AC261" s="17">
        <v>18</v>
      </c>
      <c r="AD261" s="15">
        <v>3</v>
      </c>
      <c r="AE261" s="15">
        <v>0.6</v>
      </c>
      <c r="AF261" s="15">
        <v>5</v>
      </c>
      <c r="AG261" s="15">
        <v>60</v>
      </c>
      <c r="AH261" s="15" t="s">
        <v>629</v>
      </c>
    </row>
    <row r="262" spans="27:34" x14ac:dyDescent="0.2">
      <c r="AA262" s="15">
        <v>2021</v>
      </c>
      <c r="AB262" s="135" t="s">
        <v>3</v>
      </c>
      <c r="AC262" s="136">
        <v>6</v>
      </c>
      <c r="AD262" s="135">
        <v>1</v>
      </c>
      <c r="AE262" s="224">
        <v>0.05</v>
      </c>
      <c r="AF262" s="225">
        <v>30</v>
      </c>
      <c r="AG262" s="215">
        <v>30</v>
      </c>
      <c r="AH262" s="135" t="s">
        <v>630</v>
      </c>
    </row>
    <row r="263" spans="27:34" x14ac:dyDescent="0.2">
      <c r="AA263" s="15">
        <v>2021</v>
      </c>
      <c r="AB263" s="135" t="s">
        <v>1</v>
      </c>
      <c r="AC263" s="136">
        <v>6</v>
      </c>
      <c r="AD263" s="135">
        <v>1</v>
      </c>
      <c r="AE263" s="224">
        <v>0.05</v>
      </c>
      <c r="AF263" s="215">
        <v>2</v>
      </c>
      <c r="AG263" s="215">
        <v>20</v>
      </c>
      <c r="AH263" s="135" t="s">
        <v>630</v>
      </c>
    </row>
    <row r="264" spans="27:34" x14ac:dyDescent="0.2">
      <c r="AA264" s="15">
        <v>2021</v>
      </c>
      <c r="AB264" s="135" t="s">
        <v>3</v>
      </c>
      <c r="AC264" s="136">
        <v>11</v>
      </c>
      <c r="AD264" s="135">
        <v>2</v>
      </c>
      <c r="AE264" s="224">
        <v>0.05</v>
      </c>
      <c r="AF264" s="215">
        <v>30</v>
      </c>
      <c r="AG264" s="215">
        <v>30</v>
      </c>
      <c r="AH264" s="135" t="s">
        <v>630</v>
      </c>
    </row>
    <row r="265" spans="27:34" x14ac:dyDescent="0.2">
      <c r="AA265" s="15">
        <v>2021</v>
      </c>
      <c r="AB265" s="135" t="s">
        <v>411</v>
      </c>
      <c r="AC265" s="136">
        <v>13</v>
      </c>
      <c r="AD265" s="135">
        <v>2</v>
      </c>
      <c r="AE265" s="224">
        <v>0.25</v>
      </c>
      <c r="AF265" s="215">
        <v>5</v>
      </c>
      <c r="AG265" s="215">
        <v>1</v>
      </c>
      <c r="AH265" s="135" t="s">
        <v>630</v>
      </c>
    </row>
    <row r="266" spans="27:34" x14ac:dyDescent="0.2">
      <c r="AA266" s="15">
        <v>2021</v>
      </c>
      <c r="AB266" s="135" t="s">
        <v>260</v>
      </c>
      <c r="AC266" s="136">
        <v>21</v>
      </c>
      <c r="AD266" s="135">
        <v>3</v>
      </c>
      <c r="AE266" s="224">
        <v>0.3</v>
      </c>
      <c r="AF266" s="225">
        <v>0.06</v>
      </c>
      <c r="AG266" s="215">
        <v>10</v>
      </c>
      <c r="AH266" s="135" t="s">
        <v>630</v>
      </c>
    </row>
    <row r="267" spans="27:34" x14ac:dyDescent="0.2">
      <c r="AA267" s="15">
        <v>2021</v>
      </c>
      <c r="AB267" s="135" t="s">
        <v>3</v>
      </c>
      <c r="AC267" s="136">
        <v>22</v>
      </c>
      <c r="AD267" s="135">
        <v>4</v>
      </c>
      <c r="AE267" s="224">
        <v>0.05</v>
      </c>
      <c r="AF267" s="215">
        <v>30</v>
      </c>
      <c r="AG267" s="215">
        <v>30</v>
      </c>
      <c r="AH267" s="135" t="s">
        <v>630</v>
      </c>
    </row>
    <row r="268" spans="27:34" x14ac:dyDescent="0.2">
      <c r="AA268" s="15">
        <v>2021</v>
      </c>
      <c r="AB268" s="135" t="s">
        <v>260</v>
      </c>
      <c r="AC268" s="136">
        <v>22</v>
      </c>
      <c r="AD268" s="135">
        <v>4</v>
      </c>
      <c r="AE268" s="224">
        <v>0.05</v>
      </c>
      <c r="AF268" s="215">
        <v>6</v>
      </c>
      <c r="AG268" s="215">
        <v>10</v>
      </c>
      <c r="AH268" s="135" t="s">
        <v>630</v>
      </c>
    </row>
    <row r="269" spans="27:34" x14ac:dyDescent="0.2">
      <c r="AA269" s="15">
        <v>2021</v>
      </c>
      <c r="AB269" s="135" t="s">
        <v>1</v>
      </c>
      <c r="AC269" s="136">
        <v>22</v>
      </c>
      <c r="AD269" s="135">
        <v>4</v>
      </c>
      <c r="AE269" s="224">
        <v>0.05</v>
      </c>
      <c r="AF269" s="215">
        <v>2</v>
      </c>
      <c r="AG269" s="215">
        <v>20</v>
      </c>
      <c r="AH269" s="135" t="s">
        <v>630</v>
      </c>
    </row>
    <row r="270" spans="27:34" x14ac:dyDescent="0.2">
      <c r="AA270" s="15">
        <v>2021</v>
      </c>
      <c r="AB270" s="135" t="s">
        <v>3</v>
      </c>
      <c r="AC270" s="136">
        <v>18</v>
      </c>
      <c r="AD270" s="135">
        <v>5</v>
      </c>
      <c r="AE270" s="224">
        <v>0.05</v>
      </c>
      <c r="AF270" s="215">
        <v>30</v>
      </c>
      <c r="AG270" s="215">
        <v>30</v>
      </c>
      <c r="AH270" s="135" t="s">
        <v>630</v>
      </c>
    </row>
    <row r="271" spans="27:34" x14ac:dyDescent="0.2">
      <c r="AA271" s="15">
        <v>2021</v>
      </c>
      <c r="AB271" s="135" t="s">
        <v>3</v>
      </c>
      <c r="AC271" s="136">
        <v>10</v>
      </c>
      <c r="AD271" s="135">
        <v>6</v>
      </c>
      <c r="AE271" s="224">
        <v>0.1</v>
      </c>
      <c r="AF271" s="215">
        <v>30</v>
      </c>
      <c r="AG271" s="215">
        <v>30</v>
      </c>
      <c r="AH271" s="135" t="s">
        <v>630</v>
      </c>
    </row>
    <row r="272" spans="27:34" x14ac:dyDescent="0.2">
      <c r="AA272" s="15">
        <v>2021</v>
      </c>
      <c r="AB272" s="15" t="s">
        <v>3</v>
      </c>
      <c r="AC272" s="17">
        <v>6</v>
      </c>
      <c r="AD272" s="15">
        <v>1</v>
      </c>
      <c r="AE272" s="15">
        <v>0.5</v>
      </c>
      <c r="AF272" s="15">
        <v>7</v>
      </c>
      <c r="AG272" s="15">
        <v>300</v>
      </c>
      <c r="AH272" s="15" t="s">
        <v>631</v>
      </c>
    </row>
    <row r="273" spans="27:34" x14ac:dyDescent="0.2">
      <c r="AA273" s="15">
        <v>2021</v>
      </c>
      <c r="AB273" s="15" t="s">
        <v>260</v>
      </c>
      <c r="AC273" s="17">
        <v>18</v>
      </c>
      <c r="AD273" s="15">
        <v>2</v>
      </c>
      <c r="AE273" s="15">
        <v>0.25</v>
      </c>
      <c r="AF273" s="15">
        <v>6</v>
      </c>
      <c r="AG273" s="15">
        <v>10</v>
      </c>
      <c r="AH273" s="15" t="s">
        <v>631</v>
      </c>
    </row>
    <row r="274" spans="27:34" x14ac:dyDescent="0.2">
      <c r="AA274" s="15">
        <v>2021</v>
      </c>
      <c r="AB274" s="15" t="s">
        <v>1</v>
      </c>
      <c r="AC274" s="17">
        <v>18</v>
      </c>
      <c r="AD274" s="15">
        <v>2</v>
      </c>
      <c r="AE274" s="15">
        <v>0.1</v>
      </c>
      <c r="AF274" s="15">
        <v>1</v>
      </c>
      <c r="AG274" s="15">
        <v>20</v>
      </c>
      <c r="AH274" s="15" t="s">
        <v>631</v>
      </c>
    </row>
    <row r="275" spans="27:34" x14ac:dyDescent="0.2">
      <c r="AA275" s="15">
        <v>2021</v>
      </c>
      <c r="AB275" s="15" t="s">
        <v>2</v>
      </c>
      <c r="AC275" s="17">
        <v>18</v>
      </c>
      <c r="AD275" s="15">
        <v>2</v>
      </c>
      <c r="AE275" s="15">
        <v>0.1</v>
      </c>
      <c r="AF275" s="15">
        <v>1</v>
      </c>
      <c r="AG275" s="15">
        <v>3000</v>
      </c>
      <c r="AH275" s="15" t="s">
        <v>631</v>
      </c>
    </row>
    <row r="276" spans="27:34" x14ac:dyDescent="0.2">
      <c r="AA276" s="15">
        <v>2021</v>
      </c>
      <c r="AB276" s="15" t="s">
        <v>3</v>
      </c>
      <c r="AC276" s="17">
        <v>11</v>
      </c>
      <c r="AD276" s="15">
        <v>3</v>
      </c>
      <c r="AE276" s="15">
        <v>0.05</v>
      </c>
      <c r="AF276" s="15">
        <v>7</v>
      </c>
      <c r="AG276" s="15">
        <v>300</v>
      </c>
      <c r="AH276" s="15" t="s">
        <v>631</v>
      </c>
    </row>
    <row r="277" spans="27:34" x14ac:dyDescent="0.2">
      <c r="AA277" s="15">
        <v>2021</v>
      </c>
      <c r="AB277" s="15" t="s">
        <v>3</v>
      </c>
      <c r="AC277" s="17">
        <v>1</v>
      </c>
      <c r="AD277" s="15">
        <v>1</v>
      </c>
      <c r="AE277" s="130">
        <v>0.3</v>
      </c>
      <c r="AF277" s="15">
        <v>4</v>
      </c>
      <c r="AG277" s="15">
        <v>600</v>
      </c>
      <c r="AH277" s="15" t="s">
        <v>633</v>
      </c>
    </row>
    <row r="278" spans="27:34" x14ac:dyDescent="0.2">
      <c r="AA278" s="15">
        <v>2021</v>
      </c>
      <c r="AB278" s="15" t="s">
        <v>3</v>
      </c>
      <c r="AC278" s="17">
        <v>10</v>
      </c>
      <c r="AD278" s="15">
        <v>2</v>
      </c>
      <c r="AE278" s="130">
        <v>0.3</v>
      </c>
      <c r="AF278" s="15">
        <v>10</v>
      </c>
      <c r="AG278" s="15">
        <v>50</v>
      </c>
      <c r="AH278" s="15" t="s">
        <v>633</v>
      </c>
    </row>
    <row r="279" spans="27:34" x14ac:dyDescent="0.2">
      <c r="AA279" s="15">
        <v>2021</v>
      </c>
      <c r="AB279" s="15" t="s">
        <v>1</v>
      </c>
      <c r="AC279" s="17">
        <v>10</v>
      </c>
      <c r="AD279" s="15">
        <v>2</v>
      </c>
      <c r="AE279" s="130">
        <v>0.1</v>
      </c>
      <c r="AF279" s="15">
        <v>2</v>
      </c>
      <c r="AG279" s="15">
        <v>40</v>
      </c>
      <c r="AH279" s="15" t="s">
        <v>633</v>
      </c>
    </row>
    <row r="280" spans="27:34" x14ac:dyDescent="0.2">
      <c r="AA280" s="15">
        <v>2021</v>
      </c>
      <c r="AB280" s="15" t="s">
        <v>3</v>
      </c>
      <c r="AC280" s="17">
        <v>11</v>
      </c>
      <c r="AD280" s="15">
        <v>3</v>
      </c>
      <c r="AE280" s="130">
        <v>0.05</v>
      </c>
      <c r="AF280" s="15">
        <v>2</v>
      </c>
      <c r="AG280" s="15">
        <v>40</v>
      </c>
      <c r="AH280" s="15" t="s">
        <v>633</v>
      </c>
    </row>
    <row r="281" spans="27:34" x14ac:dyDescent="0.2">
      <c r="AA281" s="15">
        <v>2021</v>
      </c>
      <c r="AB281" s="15" t="s">
        <v>260</v>
      </c>
      <c r="AC281" s="17">
        <v>18</v>
      </c>
      <c r="AD281" s="15">
        <v>4</v>
      </c>
      <c r="AE281" s="130">
        <v>0.02</v>
      </c>
      <c r="AF281" s="15">
        <v>2</v>
      </c>
      <c r="AG281" s="15">
        <v>50</v>
      </c>
      <c r="AH281" s="15" t="s">
        <v>633</v>
      </c>
    </row>
    <row r="282" spans="27:34" x14ac:dyDescent="0.2">
      <c r="AA282" s="15">
        <v>2021</v>
      </c>
      <c r="AB282" s="15" t="s">
        <v>1</v>
      </c>
      <c r="AC282" s="17">
        <v>18</v>
      </c>
      <c r="AD282" s="15">
        <v>4</v>
      </c>
      <c r="AE282" s="130">
        <v>0.03</v>
      </c>
      <c r="AF282" s="15">
        <v>1</v>
      </c>
      <c r="AG282" s="15">
        <v>40</v>
      </c>
      <c r="AH282" s="15" t="s">
        <v>633</v>
      </c>
    </row>
    <row r="283" spans="27:34" x14ac:dyDescent="0.2">
      <c r="AA283" s="15">
        <v>2021</v>
      </c>
      <c r="AB283" s="15" t="s">
        <v>2</v>
      </c>
      <c r="AC283" s="17">
        <v>18</v>
      </c>
      <c r="AD283" s="15">
        <v>4</v>
      </c>
      <c r="AE283" s="130">
        <v>0.09</v>
      </c>
      <c r="AF283" s="15">
        <v>3</v>
      </c>
      <c r="AG283" s="15">
        <v>2000</v>
      </c>
      <c r="AH283" s="15" t="s">
        <v>633</v>
      </c>
    </row>
    <row r="284" spans="27:34" x14ac:dyDescent="0.2">
      <c r="AA284" s="15">
        <v>2021</v>
      </c>
      <c r="AB284" s="15" t="s">
        <v>3</v>
      </c>
      <c r="AC284" s="17">
        <v>22</v>
      </c>
      <c r="AD284" s="15">
        <v>5</v>
      </c>
      <c r="AE284" s="130">
        <v>0.02</v>
      </c>
      <c r="AF284" s="15">
        <v>3</v>
      </c>
      <c r="AG284" s="15">
        <v>5</v>
      </c>
      <c r="AH284" s="15" t="s">
        <v>633</v>
      </c>
    </row>
    <row r="285" spans="27:34" x14ac:dyDescent="0.2">
      <c r="AA285" s="15">
        <v>2021</v>
      </c>
      <c r="AB285" s="15" t="s">
        <v>2</v>
      </c>
      <c r="AC285" s="17">
        <v>22</v>
      </c>
      <c r="AD285" s="15">
        <v>5</v>
      </c>
      <c r="AE285" s="130">
        <v>0.04</v>
      </c>
      <c r="AF285" s="15">
        <v>1</v>
      </c>
      <c r="AG285" s="15">
        <v>2</v>
      </c>
      <c r="AH285" s="15" t="s">
        <v>633</v>
      </c>
    </row>
    <row r="286" spans="27:34" x14ac:dyDescent="0.2">
      <c r="AA286" s="15">
        <v>2021</v>
      </c>
      <c r="AB286" s="15" t="s">
        <v>3</v>
      </c>
      <c r="AC286" s="217">
        <v>6</v>
      </c>
      <c r="AD286" s="15">
        <v>6</v>
      </c>
      <c r="AE286" s="15">
        <v>0.05</v>
      </c>
      <c r="AF286" s="135">
        <v>2</v>
      </c>
      <c r="AG286" s="135">
        <v>250</v>
      </c>
      <c r="AH286" s="135" t="s">
        <v>633</v>
      </c>
    </row>
    <row r="287" spans="27:34" x14ac:dyDescent="0.2">
      <c r="AA287" s="15">
        <v>2021</v>
      </c>
      <c r="AB287" s="15" t="s">
        <v>411</v>
      </c>
      <c r="AC287" s="217">
        <v>13</v>
      </c>
      <c r="AD287" s="15">
        <v>2</v>
      </c>
      <c r="AE287" s="15">
        <v>0.3</v>
      </c>
      <c r="AF287" s="135">
        <v>3</v>
      </c>
      <c r="AG287" s="135">
        <v>15</v>
      </c>
      <c r="AH287" s="135" t="s">
        <v>635</v>
      </c>
    </row>
    <row r="288" spans="27:34" x14ac:dyDescent="0.2">
      <c r="AA288" s="15">
        <v>2021</v>
      </c>
      <c r="AB288" s="15" t="s">
        <v>411</v>
      </c>
      <c r="AC288" s="217">
        <v>12</v>
      </c>
      <c r="AD288" s="15">
        <v>2</v>
      </c>
      <c r="AE288" s="15">
        <v>0.1</v>
      </c>
      <c r="AF288" s="135">
        <v>3</v>
      </c>
      <c r="AG288" s="135">
        <v>15</v>
      </c>
      <c r="AH288" s="135" t="s">
        <v>635</v>
      </c>
    </row>
    <row r="289" spans="27:43" x14ac:dyDescent="0.2">
      <c r="AA289" s="15">
        <v>2021</v>
      </c>
      <c r="AB289" s="15" t="s">
        <v>3</v>
      </c>
      <c r="AC289" s="217">
        <v>6</v>
      </c>
      <c r="AD289" s="15">
        <v>3</v>
      </c>
      <c r="AE289" s="15">
        <v>0.35</v>
      </c>
      <c r="AF289" s="135">
        <v>8</v>
      </c>
      <c r="AG289" s="135">
        <v>150</v>
      </c>
      <c r="AH289" s="135" t="s">
        <v>635</v>
      </c>
    </row>
    <row r="290" spans="27:43" x14ac:dyDescent="0.2">
      <c r="AA290" s="15">
        <v>2021</v>
      </c>
      <c r="AB290" s="15" t="s">
        <v>260</v>
      </c>
      <c r="AC290" s="217">
        <v>18</v>
      </c>
      <c r="AD290" s="15">
        <v>3</v>
      </c>
      <c r="AE290" s="15">
        <v>0.05</v>
      </c>
      <c r="AF290" s="135">
        <v>3</v>
      </c>
      <c r="AG290" s="135">
        <v>15</v>
      </c>
      <c r="AH290" s="135" t="s">
        <v>635</v>
      </c>
    </row>
    <row r="291" spans="27:43" x14ac:dyDescent="0.2">
      <c r="AA291" s="15">
        <v>2021</v>
      </c>
      <c r="AB291" s="15" t="s">
        <v>2</v>
      </c>
      <c r="AC291" s="217">
        <v>18</v>
      </c>
      <c r="AD291" s="15">
        <v>4</v>
      </c>
      <c r="AE291" s="15">
        <v>0.05</v>
      </c>
      <c r="AF291" s="135">
        <v>2</v>
      </c>
      <c r="AG291" s="135">
        <v>500</v>
      </c>
      <c r="AH291" s="135" t="s">
        <v>635</v>
      </c>
    </row>
    <row r="292" spans="27:43" x14ac:dyDescent="0.2">
      <c r="AA292" s="15">
        <v>2021</v>
      </c>
      <c r="AB292" s="15" t="s">
        <v>260</v>
      </c>
      <c r="AC292" s="17">
        <v>22</v>
      </c>
      <c r="AD292" s="15">
        <v>1</v>
      </c>
      <c r="AE292" s="15">
        <v>2.5000000000000001E-2</v>
      </c>
      <c r="AF292" s="15">
        <v>5</v>
      </c>
      <c r="AG292" s="15">
        <v>20</v>
      </c>
      <c r="AH292" s="135" t="s">
        <v>635</v>
      </c>
    </row>
    <row r="293" spans="27:43" x14ac:dyDescent="0.2">
      <c r="AA293" s="15">
        <v>2021</v>
      </c>
      <c r="AB293" s="15" t="s">
        <v>260</v>
      </c>
      <c r="AC293" s="17">
        <v>10</v>
      </c>
      <c r="AD293" s="15">
        <v>1</v>
      </c>
      <c r="AE293" s="15">
        <v>0.15</v>
      </c>
      <c r="AF293" s="15">
        <v>10</v>
      </c>
      <c r="AG293" s="15">
        <v>15</v>
      </c>
      <c r="AH293" s="135" t="s">
        <v>635</v>
      </c>
    </row>
    <row r="294" spans="27:43" x14ac:dyDescent="0.2">
      <c r="AA294" s="15">
        <v>2021</v>
      </c>
      <c r="AB294" s="15" t="s">
        <v>3</v>
      </c>
      <c r="AC294" s="17">
        <v>11</v>
      </c>
      <c r="AD294" s="15">
        <v>1</v>
      </c>
      <c r="AE294" s="15">
        <v>0.04</v>
      </c>
      <c r="AF294" s="15">
        <v>5</v>
      </c>
      <c r="AG294" s="15">
        <v>20</v>
      </c>
      <c r="AH294" s="15" t="s">
        <v>637</v>
      </c>
    </row>
    <row r="295" spans="27:43" x14ac:dyDescent="0.2">
      <c r="AA295" s="15">
        <v>2021</v>
      </c>
      <c r="AB295" s="15" t="s">
        <v>411</v>
      </c>
      <c r="AC295" s="17">
        <v>11</v>
      </c>
      <c r="AD295" s="15">
        <v>1</v>
      </c>
      <c r="AE295" s="15">
        <v>0.08</v>
      </c>
      <c r="AF295" s="15">
        <v>10</v>
      </c>
      <c r="AG295" s="15">
        <v>15</v>
      </c>
      <c r="AH295" s="15" t="s">
        <v>637</v>
      </c>
    </row>
    <row r="296" spans="27:43" x14ac:dyDescent="0.2">
      <c r="AA296" s="15">
        <v>2021</v>
      </c>
      <c r="AB296" s="15" t="s">
        <v>1</v>
      </c>
      <c r="AC296" s="17">
        <v>11</v>
      </c>
      <c r="AD296" s="15">
        <v>1</v>
      </c>
      <c r="AE296" s="15">
        <v>0.09</v>
      </c>
      <c r="AF296" s="133">
        <v>3</v>
      </c>
      <c r="AG296" s="15">
        <v>20</v>
      </c>
      <c r="AH296" s="15" t="s">
        <v>637</v>
      </c>
    </row>
    <row r="297" spans="27:43" x14ac:dyDescent="0.2">
      <c r="AA297" s="15">
        <v>2021</v>
      </c>
      <c r="AB297" s="15" t="s">
        <v>260</v>
      </c>
      <c r="AC297" s="17">
        <v>18</v>
      </c>
      <c r="AD297" s="15">
        <v>2</v>
      </c>
      <c r="AE297" s="15">
        <v>0.1</v>
      </c>
      <c r="AF297" s="15">
        <v>5</v>
      </c>
      <c r="AG297" s="15">
        <v>15</v>
      </c>
      <c r="AH297" s="15" t="s">
        <v>637</v>
      </c>
    </row>
    <row r="298" spans="27:43" x14ac:dyDescent="0.2">
      <c r="AA298" s="15">
        <v>2021</v>
      </c>
      <c r="AB298" s="15" t="s">
        <v>3</v>
      </c>
      <c r="AC298" s="17">
        <v>22</v>
      </c>
      <c r="AD298" s="15">
        <v>3</v>
      </c>
      <c r="AE298" s="15">
        <v>0.04</v>
      </c>
      <c r="AF298" s="15">
        <v>3</v>
      </c>
      <c r="AG298" s="15">
        <v>5</v>
      </c>
      <c r="AH298" s="15" t="s">
        <v>637</v>
      </c>
    </row>
    <row r="299" spans="27:43" x14ac:dyDescent="0.2">
      <c r="AA299" s="15">
        <v>2021</v>
      </c>
      <c r="AB299" s="15" t="s">
        <v>260</v>
      </c>
      <c r="AC299" s="17">
        <v>22</v>
      </c>
      <c r="AD299" s="15">
        <v>3</v>
      </c>
      <c r="AE299" s="15">
        <v>0.1</v>
      </c>
      <c r="AF299" s="15">
        <v>20</v>
      </c>
      <c r="AG299" s="15">
        <v>20</v>
      </c>
      <c r="AH299" s="15" t="s">
        <v>637</v>
      </c>
      <c r="AK299" s="110"/>
    </row>
    <row r="300" spans="27:43" x14ac:dyDescent="0.2">
      <c r="AA300" s="15">
        <v>2021</v>
      </c>
      <c r="AB300" s="15" t="s">
        <v>3</v>
      </c>
      <c r="AC300" s="17">
        <v>16</v>
      </c>
      <c r="AD300" s="15">
        <v>4</v>
      </c>
      <c r="AE300" s="15">
        <v>0.03</v>
      </c>
      <c r="AF300" s="15">
        <v>10</v>
      </c>
      <c r="AG300" s="15">
        <v>15</v>
      </c>
      <c r="AH300" s="15" t="s">
        <v>637</v>
      </c>
      <c r="AK300" s="110"/>
    </row>
    <row r="301" spans="27:43" x14ac:dyDescent="0.2">
      <c r="AA301" s="15">
        <v>2021</v>
      </c>
      <c r="AB301" s="15" t="s">
        <v>260</v>
      </c>
      <c r="AC301" s="17">
        <v>16</v>
      </c>
      <c r="AD301" s="15">
        <v>4</v>
      </c>
      <c r="AE301" s="15">
        <v>0.1</v>
      </c>
      <c r="AF301" s="15">
        <v>60</v>
      </c>
      <c r="AG301" s="15">
        <v>20</v>
      </c>
      <c r="AH301" s="15" t="s">
        <v>637</v>
      </c>
      <c r="AK301" s="110"/>
    </row>
    <row r="302" spans="27:43" x14ac:dyDescent="0.2">
      <c r="AA302" s="15">
        <v>2021</v>
      </c>
      <c r="AB302" s="15" t="s">
        <v>411</v>
      </c>
      <c r="AC302" s="17">
        <v>16</v>
      </c>
      <c r="AD302" s="15">
        <v>4</v>
      </c>
      <c r="AE302" s="15">
        <v>7.0000000000000007E-2</v>
      </c>
      <c r="AF302" s="15">
        <v>2</v>
      </c>
      <c r="AG302" s="15">
        <v>1</v>
      </c>
      <c r="AH302" s="15" t="s">
        <v>637</v>
      </c>
      <c r="AL302" s="110"/>
      <c r="AO302" s="135"/>
      <c r="AP302" s="135"/>
      <c r="AQ302" s="135"/>
    </row>
    <row r="303" spans="27:43" x14ac:dyDescent="0.2">
      <c r="AA303" s="15">
        <v>2021</v>
      </c>
      <c r="AB303" s="15" t="s">
        <v>1</v>
      </c>
      <c r="AC303" s="17">
        <v>16</v>
      </c>
      <c r="AD303" s="15">
        <v>4</v>
      </c>
      <c r="AE303" s="15">
        <v>0.09</v>
      </c>
      <c r="AF303" s="15">
        <v>10</v>
      </c>
      <c r="AG303" s="15">
        <v>15</v>
      </c>
      <c r="AH303" s="15" t="s">
        <v>637</v>
      </c>
      <c r="AL303" s="110"/>
      <c r="AO303" s="135"/>
      <c r="AP303" s="135"/>
      <c r="AQ303" s="135"/>
    </row>
    <row r="304" spans="27:43" x14ac:dyDescent="0.2">
      <c r="AA304" s="15">
        <v>2021</v>
      </c>
      <c r="AB304" s="15" t="s">
        <v>3</v>
      </c>
      <c r="AC304" s="17">
        <v>10</v>
      </c>
      <c r="AD304" s="15">
        <v>5</v>
      </c>
      <c r="AE304" s="15">
        <v>0.03</v>
      </c>
      <c r="AF304" s="15">
        <v>3</v>
      </c>
      <c r="AG304" s="15">
        <v>40</v>
      </c>
      <c r="AH304" s="15" t="s">
        <v>637</v>
      </c>
      <c r="AL304" s="110"/>
      <c r="AO304" s="135"/>
      <c r="AP304" s="135"/>
      <c r="AQ304" s="135"/>
    </row>
    <row r="305" spans="27:43" x14ac:dyDescent="0.2">
      <c r="AA305" s="15">
        <v>2021</v>
      </c>
      <c r="AB305" s="15" t="s">
        <v>3</v>
      </c>
      <c r="AC305" s="17">
        <v>12</v>
      </c>
      <c r="AD305" s="15">
        <v>6</v>
      </c>
      <c r="AE305" s="133">
        <v>0.03</v>
      </c>
      <c r="AF305" s="15">
        <v>3</v>
      </c>
      <c r="AG305" s="15">
        <v>20</v>
      </c>
      <c r="AH305" s="15" t="s">
        <v>637</v>
      </c>
      <c r="AL305" s="110"/>
      <c r="AO305" s="135"/>
      <c r="AP305" s="135"/>
      <c r="AQ305" s="135"/>
    </row>
    <row r="306" spans="27:43" x14ac:dyDescent="0.2">
      <c r="AA306" s="15">
        <v>2021</v>
      </c>
      <c r="AB306" s="15" t="s">
        <v>411</v>
      </c>
      <c r="AC306" s="17">
        <v>12</v>
      </c>
      <c r="AD306" s="15">
        <v>6</v>
      </c>
      <c r="AE306" s="15">
        <v>7.0000000000000007E-2</v>
      </c>
      <c r="AF306" s="15">
        <v>2</v>
      </c>
      <c r="AG306" s="15">
        <v>10</v>
      </c>
      <c r="AH306" s="15" t="s">
        <v>637</v>
      </c>
      <c r="AL306" s="110"/>
      <c r="AO306" s="135"/>
      <c r="AP306" s="135"/>
      <c r="AQ306" s="135"/>
    </row>
    <row r="307" spans="27:43" x14ac:dyDescent="0.2">
      <c r="AA307" s="15">
        <v>2021</v>
      </c>
      <c r="AB307" s="15" t="s">
        <v>260</v>
      </c>
      <c r="AC307" s="17">
        <v>21</v>
      </c>
      <c r="AD307" s="15">
        <v>7</v>
      </c>
      <c r="AE307" s="15">
        <v>0.1</v>
      </c>
      <c r="AF307" s="15">
        <v>10</v>
      </c>
      <c r="AG307" s="15">
        <v>20</v>
      </c>
      <c r="AH307" s="15" t="s">
        <v>637</v>
      </c>
      <c r="AL307" s="110"/>
      <c r="AO307" s="135"/>
      <c r="AP307" s="135"/>
      <c r="AQ307" s="135"/>
    </row>
    <row r="308" spans="27:43" x14ac:dyDescent="0.2">
      <c r="AA308" s="15">
        <v>2021</v>
      </c>
      <c r="AB308" s="15" t="s">
        <v>3</v>
      </c>
      <c r="AC308" s="17">
        <v>6</v>
      </c>
      <c r="AD308" s="15">
        <v>8</v>
      </c>
      <c r="AE308" s="15">
        <v>0.03</v>
      </c>
      <c r="AF308" s="15">
        <v>3</v>
      </c>
      <c r="AG308" s="15">
        <v>20</v>
      </c>
      <c r="AH308" s="15" t="s">
        <v>637</v>
      </c>
      <c r="AK308" s="110"/>
    </row>
    <row r="309" spans="27:43" x14ac:dyDescent="0.2">
      <c r="AA309" s="15">
        <v>2021</v>
      </c>
      <c r="AB309" s="15" t="s">
        <v>3</v>
      </c>
      <c r="AC309" s="17">
        <v>6</v>
      </c>
      <c r="AD309" s="15">
        <v>1</v>
      </c>
      <c r="AE309" s="15">
        <v>0.25</v>
      </c>
      <c r="AF309" s="15">
        <v>3</v>
      </c>
      <c r="AG309" s="15">
        <v>1000</v>
      </c>
      <c r="AH309" s="15" t="s">
        <v>636</v>
      </c>
      <c r="AK309" s="110"/>
    </row>
    <row r="310" spans="27:43" x14ac:dyDescent="0.2">
      <c r="AA310" s="15">
        <v>2021</v>
      </c>
      <c r="AB310" s="15" t="s">
        <v>3</v>
      </c>
      <c r="AC310" s="17">
        <v>10</v>
      </c>
      <c r="AD310" s="15">
        <v>2</v>
      </c>
      <c r="AE310" s="15">
        <v>0.28000000000000003</v>
      </c>
      <c r="AF310" s="15">
        <v>2</v>
      </c>
      <c r="AG310" s="15">
        <v>50</v>
      </c>
      <c r="AH310" s="15" t="s">
        <v>636</v>
      </c>
      <c r="AK310" s="110"/>
    </row>
    <row r="311" spans="27:43" x14ac:dyDescent="0.2">
      <c r="AA311" s="15">
        <v>2021</v>
      </c>
      <c r="AB311" s="15" t="s">
        <v>260</v>
      </c>
      <c r="AC311" s="17">
        <v>21</v>
      </c>
      <c r="AD311" s="15">
        <v>3</v>
      </c>
      <c r="AE311" s="15">
        <v>0.1</v>
      </c>
      <c r="AF311" s="15">
        <v>2</v>
      </c>
      <c r="AG311" s="15">
        <v>50</v>
      </c>
      <c r="AH311" s="15" t="s">
        <v>636</v>
      </c>
      <c r="AK311" s="110"/>
    </row>
    <row r="312" spans="27:43" x14ac:dyDescent="0.2">
      <c r="AA312" s="15">
        <v>2021</v>
      </c>
      <c r="AB312" s="15" t="s">
        <v>2</v>
      </c>
      <c r="AC312" s="17">
        <v>18</v>
      </c>
      <c r="AD312" s="15">
        <v>4</v>
      </c>
      <c r="AE312" s="15">
        <v>0.14000000000000001</v>
      </c>
      <c r="AF312" s="15">
        <v>2</v>
      </c>
      <c r="AG312" s="15">
        <v>300</v>
      </c>
      <c r="AH312" s="15" t="s">
        <v>636</v>
      </c>
      <c r="AK312" s="110"/>
    </row>
    <row r="313" spans="27:43" x14ac:dyDescent="0.2">
      <c r="AA313" s="15">
        <v>2021</v>
      </c>
      <c r="AB313" s="15" t="s">
        <v>2</v>
      </c>
      <c r="AC313" s="17">
        <v>25</v>
      </c>
      <c r="AD313" s="15">
        <v>5</v>
      </c>
      <c r="AE313" s="15">
        <v>0.15</v>
      </c>
      <c r="AF313" s="15">
        <v>2</v>
      </c>
      <c r="AG313" s="15">
        <v>300</v>
      </c>
      <c r="AH313" s="15" t="s">
        <v>636</v>
      </c>
    </row>
    <row r="314" spans="27:43" x14ac:dyDescent="0.2">
      <c r="AA314" s="15">
        <v>2021</v>
      </c>
      <c r="AB314" s="15" t="s">
        <v>3</v>
      </c>
      <c r="AC314" s="17">
        <v>22</v>
      </c>
      <c r="AD314" s="15">
        <v>6</v>
      </c>
      <c r="AE314" s="15">
        <v>0.08</v>
      </c>
      <c r="AF314" s="15">
        <v>2</v>
      </c>
      <c r="AG314" s="15">
        <v>5</v>
      </c>
      <c r="AH314" s="15" t="s">
        <v>636</v>
      </c>
      <c r="AK314" s="110"/>
    </row>
    <row r="315" spans="27:43" x14ac:dyDescent="0.2">
      <c r="AA315" s="15">
        <v>2021</v>
      </c>
      <c r="AB315" s="15" t="s">
        <v>3</v>
      </c>
      <c r="AC315" s="17">
        <v>11</v>
      </c>
      <c r="AD315" s="15">
        <v>1</v>
      </c>
      <c r="AE315" s="130">
        <v>8.5000000000000006E-2</v>
      </c>
      <c r="AF315" s="15">
        <v>2</v>
      </c>
      <c r="AG315" s="15">
        <v>20</v>
      </c>
      <c r="AH315" s="15" t="s">
        <v>632</v>
      </c>
      <c r="AK315" s="110"/>
    </row>
    <row r="316" spans="27:43" x14ac:dyDescent="0.2">
      <c r="AA316" s="15">
        <v>2021</v>
      </c>
      <c r="AB316" s="15" t="s">
        <v>411</v>
      </c>
      <c r="AC316" s="17">
        <v>11</v>
      </c>
      <c r="AD316" s="15">
        <v>1</v>
      </c>
      <c r="AE316" s="130">
        <v>8.5000000000000006E-2</v>
      </c>
      <c r="AF316" s="15">
        <v>1</v>
      </c>
      <c r="AG316" s="15">
        <v>1</v>
      </c>
      <c r="AH316" s="15" t="s">
        <v>632</v>
      </c>
    </row>
    <row r="317" spans="27:43" x14ac:dyDescent="0.2">
      <c r="AA317" s="15">
        <v>2021</v>
      </c>
      <c r="AB317" s="15" t="s">
        <v>1</v>
      </c>
      <c r="AC317" s="17">
        <v>11</v>
      </c>
      <c r="AD317" s="15">
        <v>1</v>
      </c>
      <c r="AE317" s="130">
        <v>8.5000000000000006E-2</v>
      </c>
      <c r="AF317" s="15">
        <v>2</v>
      </c>
      <c r="AG317" s="15">
        <v>20</v>
      </c>
      <c r="AH317" s="15" t="s">
        <v>632</v>
      </c>
      <c r="AK317" s="110"/>
    </row>
    <row r="318" spans="27:43" x14ac:dyDescent="0.2">
      <c r="AA318" s="15">
        <v>2021</v>
      </c>
      <c r="AB318" s="15" t="s">
        <v>260</v>
      </c>
      <c r="AC318" s="17">
        <v>11</v>
      </c>
      <c r="AD318" s="15">
        <v>1</v>
      </c>
      <c r="AE318" s="130">
        <v>8.5000000000000006E-2</v>
      </c>
      <c r="AF318" s="15">
        <v>6</v>
      </c>
      <c r="AG318" s="15">
        <v>10</v>
      </c>
      <c r="AH318" s="15" t="s">
        <v>632</v>
      </c>
      <c r="AK318" s="110"/>
    </row>
    <row r="319" spans="27:43" x14ac:dyDescent="0.2">
      <c r="AA319" s="15">
        <v>2021</v>
      </c>
      <c r="AB319" s="15" t="s">
        <v>411</v>
      </c>
      <c r="AC319" s="17">
        <v>22</v>
      </c>
      <c r="AD319" s="15">
        <v>2</v>
      </c>
      <c r="AE319" s="130">
        <v>6.25E-2</v>
      </c>
      <c r="AF319" s="15">
        <v>1</v>
      </c>
      <c r="AG319" s="15">
        <v>1</v>
      </c>
      <c r="AH319" s="15" t="s">
        <v>632</v>
      </c>
    </row>
    <row r="320" spans="27:43" x14ac:dyDescent="0.2">
      <c r="AA320" s="15">
        <v>2021</v>
      </c>
      <c r="AB320" s="15" t="s">
        <v>260</v>
      </c>
      <c r="AC320" s="17">
        <v>22</v>
      </c>
      <c r="AD320" s="15">
        <v>2</v>
      </c>
      <c r="AE320" s="130">
        <v>6.25E-2</v>
      </c>
      <c r="AF320" s="15">
        <v>6</v>
      </c>
      <c r="AG320" s="15">
        <v>10</v>
      </c>
      <c r="AH320" s="15" t="s">
        <v>632</v>
      </c>
    </row>
    <row r="321" spans="27:34" x14ac:dyDescent="0.2">
      <c r="AA321" s="15">
        <v>2021</v>
      </c>
      <c r="AB321" s="15" t="s">
        <v>1</v>
      </c>
      <c r="AC321" s="17">
        <v>22</v>
      </c>
      <c r="AD321" s="15">
        <v>2</v>
      </c>
      <c r="AE321" s="130">
        <v>6.25E-2</v>
      </c>
      <c r="AF321" s="15">
        <v>2</v>
      </c>
      <c r="AG321" s="15">
        <v>20</v>
      </c>
      <c r="AH321" s="15" t="s">
        <v>632</v>
      </c>
    </row>
    <row r="322" spans="27:34" x14ac:dyDescent="0.2">
      <c r="AA322" s="15">
        <v>2021</v>
      </c>
      <c r="AB322" s="15" t="s">
        <v>3</v>
      </c>
      <c r="AC322" s="17">
        <v>22</v>
      </c>
      <c r="AD322" s="15">
        <v>2</v>
      </c>
      <c r="AE322" s="130">
        <v>6.25E-2</v>
      </c>
      <c r="AF322" s="15">
        <v>2</v>
      </c>
      <c r="AG322" s="15">
        <v>20</v>
      </c>
      <c r="AH322" s="15" t="s">
        <v>632</v>
      </c>
    </row>
    <row r="323" spans="27:34" x14ac:dyDescent="0.2">
      <c r="AA323" s="15">
        <v>2021</v>
      </c>
      <c r="AB323" s="15" t="s">
        <v>411</v>
      </c>
      <c r="AC323" s="17">
        <v>18</v>
      </c>
      <c r="AD323" s="15">
        <v>3</v>
      </c>
      <c r="AE323" s="130">
        <v>0.06</v>
      </c>
      <c r="AF323" s="15">
        <v>1</v>
      </c>
      <c r="AG323" s="15">
        <v>1</v>
      </c>
      <c r="AH323" s="15" t="s">
        <v>632</v>
      </c>
    </row>
    <row r="324" spans="27:34" x14ac:dyDescent="0.2">
      <c r="AA324" s="15">
        <v>2021</v>
      </c>
      <c r="AB324" s="15" t="s">
        <v>260</v>
      </c>
      <c r="AC324" s="17">
        <v>18</v>
      </c>
      <c r="AD324" s="15">
        <v>3</v>
      </c>
      <c r="AE324" s="130">
        <v>0.06</v>
      </c>
      <c r="AF324" s="15">
        <v>6</v>
      </c>
      <c r="AG324" s="15">
        <v>10</v>
      </c>
      <c r="AH324" s="15" t="s">
        <v>632</v>
      </c>
    </row>
    <row r="325" spans="27:34" x14ac:dyDescent="0.2">
      <c r="AA325" s="15">
        <v>2021</v>
      </c>
      <c r="AB325" s="15" t="s">
        <v>1</v>
      </c>
      <c r="AC325" s="17">
        <v>18</v>
      </c>
      <c r="AD325" s="15">
        <v>3</v>
      </c>
      <c r="AE325" s="130">
        <v>0.06</v>
      </c>
      <c r="AF325" s="15">
        <v>2</v>
      </c>
      <c r="AG325" s="15">
        <v>20</v>
      </c>
      <c r="AH325" s="15" t="s">
        <v>632</v>
      </c>
    </row>
    <row r="326" spans="27:34" x14ac:dyDescent="0.2">
      <c r="AA326" s="15">
        <v>2021</v>
      </c>
      <c r="AB326" s="15" t="s">
        <v>3</v>
      </c>
      <c r="AC326" s="17">
        <v>18</v>
      </c>
      <c r="AD326" s="15">
        <v>3</v>
      </c>
      <c r="AE326" s="130">
        <v>0.06</v>
      </c>
      <c r="AF326" s="15">
        <v>2</v>
      </c>
      <c r="AG326" s="15">
        <v>20</v>
      </c>
      <c r="AH326" s="15" t="s">
        <v>632</v>
      </c>
    </row>
    <row r="327" spans="27:34" x14ac:dyDescent="0.2">
      <c r="AA327" s="15">
        <v>2021</v>
      </c>
      <c r="AB327" s="15" t="s">
        <v>1</v>
      </c>
      <c r="AC327" s="17">
        <v>10</v>
      </c>
      <c r="AD327" s="15">
        <v>4</v>
      </c>
      <c r="AE327" s="130">
        <v>6.5000000000000002E-2</v>
      </c>
      <c r="AF327" s="15">
        <v>2</v>
      </c>
      <c r="AG327" s="15">
        <v>20</v>
      </c>
      <c r="AH327" s="15" t="s">
        <v>632</v>
      </c>
    </row>
    <row r="328" spans="27:34" ht="15" x14ac:dyDescent="0.25">
      <c r="AA328" s="15">
        <v>2021</v>
      </c>
      <c r="AB328" s="202" t="s">
        <v>3</v>
      </c>
      <c r="AC328" s="202">
        <v>10</v>
      </c>
      <c r="AD328" s="202">
        <v>4</v>
      </c>
      <c r="AE328" s="202">
        <v>6.5000000000000002E-2</v>
      </c>
      <c r="AF328" s="202">
        <v>2</v>
      </c>
      <c r="AG328" s="202">
        <v>20</v>
      </c>
      <c r="AH328" s="202" t="s">
        <v>632</v>
      </c>
    </row>
    <row r="329" spans="27:34" ht="15" x14ac:dyDescent="0.25">
      <c r="AA329" s="15">
        <v>2021</v>
      </c>
      <c r="AB329" s="202" t="s">
        <v>3</v>
      </c>
      <c r="AC329" s="202">
        <v>1</v>
      </c>
      <c r="AD329" s="202">
        <v>5</v>
      </c>
      <c r="AE329" s="202">
        <v>0.04</v>
      </c>
      <c r="AF329" s="202">
        <v>2</v>
      </c>
      <c r="AG329" s="202">
        <v>20</v>
      </c>
      <c r="AH329" s="202" t="s">
        <v>632</v>
      </c>
    </row>
    <row r="330" spans="27:34" x14ac:dyDescent="0.2">
      <c r="AA330" s="144"/>
    </row>
    <row r="331" spans="27:34" x14ac:dyDescent="0.2">
      <c r="AA331" s="144"/>
    </row>
    <row r="332" spans="27:34" x14ac:dyDescent="0.2">
      <c r="AA332" s="144"/>
    </row>
    <row r="333" spans="27:34" x14ac:dyDescent="0.2">
      <c r="AA333" s="144"/>
    </row>
    <row r="334" spans="27:34" x14ac:dyDescent="0.2">
      <c r="AA334" s="144"/>
    </row>
    <row r="335" spans="27:34" x14ac:dyDescent="0.2">
      <c r="AA335" s="144"/>
    </row>
    <row r="336" spans="27:34" x14ac:dyDescent="0.2">
      <c r="AA336" s="144"/>
    </row>
    <row r="337" spans="27:27" x14ac:dyDescent="0.2">
      <c r="AA337" s="144"/>
    </row>
    <row r="338" spans="27:27" x14ac:dyDescent="0.2">
      <c r="AA338" s="144"/>
    </row>
    <row r="339" spans="27:27" x14ac:dyDescent="0.2">
      <c r="AA339" s="144"/>
    </row>
    <row r="340" spans="27:27" x14ac:dyDescent="0.2">
      <c r="AA340" s="144"/>
    </row>
    <row r="341" spans="27:27" x14ac:dyDescent="0.2">
      <c r="AA341" s="144"/>
    </row>
    <row r="342" spans="27:27" x14ac:dyDescent="0.2">
      <c r="AA342" s="144"/>
    </row>
    <row r="343" spans="27:27" x14ac:dyDescent="0.2">
      <c r="AA343" s="144"/>
    </row>
    <row r="344" spans="27:27" x14ac:dyDescent="0.2">
      <c r="AA344" s="144"/>
    </row>
    <row r="345" spans="27:27" x14ac:dyDescent="0.2">
      <c r="AA345" s="144"/>
    </row>
    <row r="346" spans="27:27" x14ac:dyDescent="0.2">
      <c r="AA346" s="144"/>
    </row>
    <row r="347" spans="27:27" x14ac:dyDescent="0.2">
      <c r="AA347" s="144"/>
    </row>
    <row r="348" spans="27:27" x14ac:dyDescent="0.2">
      <c r="AA348" s="144"/>
    </row>
    <row r="349" spans="27:27" x14ac:dyDescent="0.2">
      <c r="AA349" s="144"/>
    </row>
    <row r="350" spans="27:27" x14ac:dyDescent="0.2">
      <c r="AA350" s="144"/>
    </row>
    <row r="351" spans="27:27" x14ac:dyDescent="0.2">
      <c r="AA351" s="144"/>
    </row>
    <row r="352" spans="27:27" x14ac:dyDescent="0.2">
      <c r="AA352" s="144"/>
    </row>
    <row r="353" spans="27:27" x14ac:dyDescent="0.2">
      <c r="AA353" s="144"/>
    </row>
    <row r="354" spans="27:27" x14ac:dyDescent="0.2">
      <c r="AA354" s="144"/>
    </row>
    <row r="355" spans="27:27" x14ac:dyDescent="0.2">
      <c r="AA355" s="144"/>
    </row>
    <row r="356" spans="27:27" x14ac:dyDescent="0.2">
      <c r="AA356" s="144"/>
    </row>
    <row r="357" spans="27:27" x14ac:dyDescent="0.2">
      <c r="AA357" s="144"/>
    </row>
    <row r="358" spans="27:27" x14ac:dyDescent="0.2">
      <c r="AA358" s="144"/>
    </row>
    <row r="359" spans="27:27" x14ac:dyDescent="0.2">
      <c r="AA359" s="144"/>
    </row>
    <row r="360" spans="27:27" x14ac:dyDescent="0.2">
      <c r="AA360" s="144"/>
    </row>
    <row r="361" spans="27:27" x14ac:dyDescent="0.2">
      <c r="AA361" s="144"/>
    </row>
    <row r="362" spans="27:27" x14ac:dyDescent="0.2">
      <c r="AA362" s="144"/>
    </row>
    <row r="363" spans="27:27" x14ac:dyDescent="0.2">
      <c r="AA363" s="144"/>
    </row>
    <row r="364" spans="27:27" x14ac:dyDescent="0.2">
      <c r="AA364" s="144"/>
    </row>
    <row r="365" spans="27:27" x14ac:dyDescent="0.2">
      <c r="AA365" s="144"/>
    </row>
    <row r="366" spans="27:27" x14ac:dyDescent="0.2">
      <c r="AA366" s="144"/>
    </row>
    <row r="367" spans="27:27" x14ac:dyDescent="0.2">
      <c r="AA367" s="144"/>
    </row>
    <row r="368" spans="27:27" x14ac:dyDescent="0.2">
      <c r="AA368" s="144"/>
    </row>
    <row r="369" spans="27:27" x14ac:dyDescent="0.2">
      <c r="AA369" s="144"/>
    </row>
    <row r="370" spans="27:27" x14ac:dyDescent="0.2">
      <c r="AA370" s="144"/>
    </row>
    <row r="371" spans="27:27" x14ac:dyDescent="0.2">
      <c r="AA371" s="144"/>
    </row>
    <row r="372" spans="27:27" x14ac:dyDescent="0.2">
      <c r="AA372" s="144"/>
    </row>
    <row r="373" spans="27:27" x14ac:dyDescent="0.2">
      <c r="AA373" s="144"/>
    </row>
    <row r="374" spans="27:27" x14ac:dyDescent="0.2">
      <c r="AA374" s="144"/>
    </row>
    <row r="375" spans="27:27" x14ac:dyDescent="0.2">
      <c r="AA375" s="144"/>
    </row>
    <row r="376" spans="27:27" x14ac:dyDescent="0.2">
      <c r="AA376" s="144"/>
    </row>
    <row r="377" spans="27:27" x14ac:dyDescent="0.2">
      <c r="AA377" s="144"/>
    </row>
    <row r="378" spans="27:27" x14ac:dyDescent="0.2">
      <c r="AA378" s="144"/>
    </row>
    <row r="379" spans="27:27" x14ac:dyDescent="0.2">
      <c r="AA379" s="144"/>
    </row>
    <row r="380" spans="27:27" x14ac:dyDescent="0.2">
      <c r="AA380" s="144"/>
    </row>
    <row r="381" spans="27:27" x14ac:dyDescent="0.2">
      <c r="AA381" s="144"/>
    </row>
    <row r="382" spans="27:27" x14ac:dyDescent="0.2">
      <c r="AA382" s="144"/>
    </row>
    <row r="383" spans="27:27" x14ac:dyDescent="0.2">
      <c r="AA383" s="144"/>
    </row>
    <row r="384" spans="27:27" x14ac:dyDescent="0.2">
      <c r="AA384" s="144"/>
    </row>
    <row r="385" spans="27:27" x14ac:dyDescent="0.2">
      <c r="AA385" s="144"/>
    </row>
    <row r="386" spans="27:27" x14ac:dyDescent="0.2">
      <c r="AA386" s="144"/>
    </row>
    <row r="387" spans="27:27" x14ac:dyDescent="0.2">
      <c r="AA387" s="144"/>
    </row>
    <row r="388" spans="27:27" x14ac:dyDescent="0.2">
      <c r="AA388" s="144"/>
    </row>
    <row r="389" spans="27:27" x14ac:dyDescent="0.2">
      <c r="AA389" s="144"/>
    </row>
    <row r="390" spans="27:27" x14ac:dyDescent="0.2">
      <c r="AA390" s="144"/>
    </row>
    <row r="391" spans="27:27" x14ac:dyDescent="0.2">
      <c r="AA391" s="144"/>
    </row>
    <row r="392" spans="27:27" x14ac:dyDescent="0.2">
      <c r="AA392" s="144"/>
    </row>
    <row r="393" spans="27:27" x14ac:dyDescent="0.2">
      <c r="AA393" s="144"/>
    </row>
    <row r="394" spans="27:27" x14ac:dyDescent="0.2">
      <c r="AA394" s="144"/>
    </row>
    <row r="395" spans="27:27" x14ac:dyDescent="0.2">
      <c r="AA395" s="144"/>
    </row>
    <row r="396" spans="27:27" x14ac:dyDescent="0.2">
      <c r="AA396" s="144"/>
    </row>
    <row r="397" spans="27:27" x14ac:dyDescent="0.2">
      <c r="AA397" s="144"/>
    </row>
    <row r="398" spans="27:27" x14ac:dyDescent="0.2">
      <c r="AA398" s="144"/>
    </row>
    <row r="399" spans="27:27" x14ac:dyDescent="0.2">
      <c r="AA399" s="144"/>
    </row>
    <row r="400" spans="27:27" x14ac:dyDescent="0.2">
      <c r="AA400" s="144"/>
    </row>
    <row r="401" spans="19:27" x14ac:dyDescent="0.2">
      <c r="AA401" s="144"/>
    </row>
    <row r="402" spans="19:27" x14ac:dyDescent="0.2">
      <c r="AA402" s="144"/>
    </row>
    <row r="403" spans="19:27" x14ac:dyDescent="0.2">
      <c r="AA403" s="144"/>
    </row>
    <row r="404" spans="19:27" x14ac:dyDescent="0.2">
      <c r="AA404" s="144"/>
    </row>
    <row r="405" spans="19:27" x14ac:dyDescent="0.2">
      <c r="AA405" s="144"/>
    </row>
    <row r="406" spans="19:27" x14ac:dyDescent="0.2">
      <c r="AA406" s="144"/>
    </row>
    <row r="407" spans="19:27" x14ac:dyDescent="0.2">
      <c r="AA407" s="144"/>
    </row>
    <row r="408" spans="19:27" x14ac:dyDescent="0.2">
      <c r="AA408" s="144"/>
    </row>
    <row r="409" spans="19:27" x14ac:dyDescent="0.2">
      <c r="AA409" s="144"/>
    </row>
    <row r="410" spans="19:27" x14ac:dyDescent="0.2">
      <c r="AA410" s="144"/>
    </row>
    <row r="411" spans="19:27" x14ac:dyDescent="0.2">
      <c r="AA411" s="144"/>
    </row>
    <row r="412" spans="19:27" x14ac:dyDescent="0.2">
      <c r="AA412" s="144"/>
    </row>
    <row r="413" spans="19:27" x14ac:dyDescent="0.2">
      <c r="AA413" s="144"/>
    </row>
    <row r="414" spans="19:27" x14ac:dyDescent="0.2">
      <c r="AA414" s="144"/>
    </row>
    <row r="415" spans="19:27" x14ac:dyDescent="0.2">
      <c r="AA415" s="144"/>
    </row>
    <row r="416" spans="19:27" x14ac:dyDescent="0.2">
      <c r="S416" s="144"/>
    </row>
    <row r="417" spans="15:19" x14ac:dyDescent="0.2">
      <c r="S417" s="144"/>
    </row>
    <row r="418" spans="15:19" x14ac:dyDescent="0.2">
      <c r="S418" s="144"/>
    </row>
    <row r="419" spans="15:19" x14ac:dyDescent="0.2">
      <c r="S419" s="144"/>
    </row>
    <row r="420" spans="15:19" x14ac:dyDescent="0.2">
      <c r="S420" s="144"/>
    </row>
    <row r="421" spans="15:19" x14ac:dyDescent="0.2">
      <c r="S421" s="144"/>
    </row>
    <row r="422" spans="15:19" x14ac:dyDescent="0.2">
      <c r="S422" s="144"/>
    </row>
    <row r="423" spans="15:19" x14ac:dyDescent="0.2">
      <c r="S423" s="144"/>
    </row>
    <row r="424" spans="15:19" x14ac:dyDescent="0.2">
      <c r="S424" s="144"/>
    </row>
    <row r="425" spans="15:19" x14ac:dyDescent="0.2">
      <c r="O425" s="144"/>
    </row>
    <row r="426" spans="15:19" x14ac:dyDescent="0.2">
      <c r="O426" s="144"/>
    </row>
    <row r="427" spans="15:19" x14ac:dyDescent="0.2">
      <c r="O427" s="144"/>
    </row>
    <row r="428" spans="15:19" x14ac:dyDescent="0.2">
      <c r="O428" s="144"/>
    </row>
  </sheetData>
  <sortState xmlns:xlrd2="http://schemas.microsoft.com/office/spreadsheetml/2017/richdata2" ref="AM42:AN119">
    <sortCondition ref="AM42:AM119"/>
    <sortCondition descending="1" ref="AN42:AN119"/>
  </sortState>
  <pageMargins left="0.45" right="0.2" top="0.75" bottom="0.5" header="0.3" footer="0.3"/>
  <pageSetup orientation="portrait" r:id="rId1"/>
  <headerFooter>
    <oddHeader>&amp;C&amp;"Times New Roman,Bold"&amp;10FY20 LWG Data Collection&amp;R&amp;10 8/20/19</oddHeader>
    <oddFooter>&amp;C&amp;"Times New Roman,Italic"&amp;8USDA is an Equal Opportunity Provider and Employer</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AN287"/>
  <sheetViews>
    <sheetView zoomScaleNormal="100" workbookViewId="0">
      <selection activeCell="E11" sqref="E11"/>
    </sheetView>
  </sheetViews>
  <sheetFormatPr defaultRowHeight="15" x14ac:dyDescent="0.25"/>
  <cols>
    <col min="1" max="1" width="1.85546875" customWidth="1"/>
    <col min="2" max="2" width="9.28515625" customWidth="1"/>
    <col min="3" max="3" width="1.5703125" customWidth="1"/>
    <col min="4" max="4" width="21.42578125" customWidth="1"/>
    <col min="5" max="5" width="21" customWidth="1"/>
    <col min="6" max="6" width="1.85546875" customWidth="1"/>
    <col min="7" max="7" width="6" customWidth="1"/>
    <col min="8" max="8" width="15.85546875" customWidth="1"/>
  </cols>
  <sheetData>
    <row r="1" spans="2:14" ht="5.25" customHeight="1" x14ac:dyDescent="0.25"/>
    <row r="2" spans="2:14" ht="18.75" x14ac:dyDescent="0.3">
      <c r="B2" s="5" t="s">
        <v>92</v>
      </c>
    </row>
    <row r="3" spans="2:14" ht="15" customHeight="1" x14ac:dyDescent="0.3">
      <c r="B3" s="5"/>
      <c r="C3" s="4"/>
    </row>
    <row r="4" spans="2:14" ht="21" customHeight="1" x14ac:dyDescent="0.3">
      <c r="B4" s="5"/>
    </row>
    <row r="5" spans="2:14" ht="24" customHeight="1" x14ac:dyDescent="0.3">
      <c r="B5" s="5"/>
      <c r="C5" s="323" t="s">
        <v>811</v>
      </c>
      <c r="D5" s="15"/>
      <c r="E5" s="15"/>
      <c r="F5" s="144"/>
      <c r="G5" s="144"/>
      <c r="H5" s="143"/>
      <c r="I5" s="143"/>
      <c r="J5" s="143"/>
    </row>
    <row r="6" spans="2:14" x14ac:dyDescent="0.25">
      <c r="B6" s="202"/>
      <c r="C6" s="15"/>
      <c r="D6" s="18" t="s">
        <v>0</v>
      </c>
      <c r="E6" s="79" t="s">
        <v>86</v>
      </c>
      <c r="F6" s="161"/>
      <c r="G6" s="143"/>
      <c r="H6" s="163"/>
      <c r="I6" s="143" t="s">
        <v>766</v>
      </c>
      <c r="J6" s="143"/>
    </row>
    <row r="7" spans="2:14" ht="15" customHeight="1" x14ac:dyDescent="0.25">
      <c r="B7" s="202"/>
      <c r="C7" s="38"/>
      <c r="D7" s="38" t="s">
        <v>3</v>
      </c>
      <c r="E7" s="50">
        <f>SUMIF($K$161:$K$287,D7,$L$161:$L$287)/11</f>
        <v>0.48636363636363628</v>
      </c>
      <c r="F7" s="186"/>
      <c r="G7" s="143"/>
      <c r="H7" s="163"/>
      <c r="I7" s="179">
        <f>SUMIF($AA$24:$AA$117,D7,$AB$24:$AB$117)/10</f>
        <v>0.45500000000000007</v>
      </c>
      <c r="J7" s="143"/>
    </row>
    <row r="8" spans="2:14" ht="15" customHeight="1" x14ac:dyDescent="0.25">
      <c r="B8" s="202"/>
      <c r="C8" s="35"/>
      <c r="D8" s="35" t="s">
        <v>260</v>
      </c>
      <c r="E8" s="50">
        <f>SUMIF($K$161:$K$287,D8,$L$161:$L$287)/11</f>
        <v>0.18</v>
      </c>
      <c r="F8" s="171"/>
      <c r="G8" s="143"/>
      <c r="H8" s="163"/>
      <c r="I8" s="180">
        <f>SUMIF($AA$24:$AA$117,D8,$AB$24:$AB$117)/10</f>
        <v>0.20300000000000007</v>
      </c>
      <c r="J8" s="143"/>
    </row>
    <row r="9" spans="2:14" ht="15" customHeight="1" x14ac:dyDescent="0.25">
      <c r="B9" s="202"/>
      <c r="C9" s="35"/>
      <c r="D9" s="35" t="s">
        <v>91</v>
      </c>
      <c r="E9" s="50">
        <f>SUMIF($K$161:$K$257,"Farmstead",$L$161:$L$257)/11</f>
        <v>7.9090909090909087E-2</v>
      </c>
      <c r="F9" s="171"/>
      <c r="G9" s="143"/>
      <c r="H9" s="163"/>
      <c r="I9" s="180">
        <f>SUMIF($AA$24:$AA$117,"Farmstead",$AB$24:$AB$117)/10</f>
        <v>0.11200000000000002</v>
      </c>
      <c r="J9" s="143"/>
    </row>
    <row r="10" spans="2:14" ht="15" customHeight="1" x14ac:dyDescent="0.25">
      <c r="B10" s="202"/>
      <c r="C10" s="35"/>
      <c r="D10" s="35" t="s">
        <v>1</v>
      </c>
      <c r="E10" s="50">
        <f>SUMIF($K$161:$K$287,D10,$L$161:$L$287)/11</f>
        <v>0.1281818181818182</v>
      </c>
      <c r="F10" s="171"/>
      <c r="G10" s="143"/>
      <c r="H10" s="163"/>
      <c r="I10" s="180">
        <f>SUMIF($AA$24:$AA$117,D10,$AB$24:$AB$117)/10</f>
        <v>0.12799999999999997</v>
      </c>
      <c r="J10" s="143"/>
    </row>
    <row r="11" spans="2:14" ht="15" customHeight="1" x14ac:dyDescent="0.25">
      <c r="B11" s="208"/>
      <c r="C11" s="32"/>
      <c r="D11" s="39" t="s">
        <v>2</v>
      </c>
      <c r="E11" s="61">
        <f>SUMIF($K$161:$K$287,D11,$L$161:$L$287)/11</f>
        <v>0.12636363636363634</v>
      </c>
      <c r="F11" s="181"/>
      <c r="G11" s="143"/>
      <c r="H11" s="148"/>
      <c r="I11" s="182">
        <f>SUMIF($AA$24:$AA$117,D11,$AB$24:$AB$117)/10</f>
        <v>0.10200000000000001</v>
      </c>
      <c r="J11" s="143"/>
    </row>
    <row r="12" spans="2:14" ht="15" customHeight="1" x14ac:dyDescent="0.25">
      <c r="B12" s="208"/>
      <c r="C12" s="25"/>
      <c r="D12" s="35"/>
      <c r="E12" s="261">
        <f>SUM(E7:E11)</f>
        <v>0.99999999999999989</v>
      </c>
      <c r="F12" s="165"/>
      <c r="G12" s="143"/>
      <c r="H12" s="148"/>
      <c r="I12" s="205">
        <f>SUM(I7:I11)</f>
        <v>1.0000000000000002</v>
      </c>
      <c r="J12" s="143"/>
    </row>
    <row r="13" spans="2:14" ht="12" customHeight="1" x14ac:dyDescent="0.25">
      <c r="B13" s="3"/>
      <c r="C13" s="165"/>
      <c r="D13" s="171"/>
      <c r="E13" s="206"/>
      <c r="F13" s="165"/>
      <c r="G13" s="143"/>
      <c r="H13" s="148"/>
      <c r="I13" s="143"/>
      <c r="J13" s="143"/>
    </row>
    <row r="14" spans="2:14" ht="12" customHeight="1" x14ac:dyDescent="0.25">
      <c r="B14" s="3"/>
      <c r="C14" s="165"/>
      <c r="D14" s="171"/>
      <c r="E14" s="206"/>
      <c r="F14" s="165"/>
      <c r="G14" s="143"/>
      <c r="H14" s="148"/>
      <c r="I14" s="143"/>
      <c r="J14" s="143"/>
    </row>
    <row r="15" spans="2:14" ht="24" customHeight="1" x14ac:dyDescent="0.25">
      <c r="B15" s="3"/>
      <c r="C15" s="323" t="s">
        <v>832</v>
      </c>
      <c r="D15" s="171"/>
      <c r="E15" s="206"/>
      <c r="F15" s="165"/>
      <c r="G15" s="143"/>
      <c r="H15" s="148"/>
      <c r="I15" s="143"/>
      <c r="J15" s="143"/>
    </row>
    <row r="16" spans="2:14" ht="15" customHeight="1" x14ac:dyDescent="0.25">
      <c r="B16" s="3"/>
      <c r="C16" s="15"/>
      <c r="D16" s="18" t="s">
        <v>0</v>
      </c>
      <c r="E16" s="36" t="s">
        <v>86</v>
      </c>
      <c r="F16" s="161"/>
      <c r="G16" s="143"/>
      <c r="H16" s="148"/>
      <c r="I16" s="143" t="s">
        <v>766</v>
      </c>
      <c r="J16" s="143"/>
      <c r="L16" t="s">
        <v>764</v>
      </c>
      <c r="N16" t="s">
        <v>813</v>
      </c>
    </row>
    <row r="17" spans="2:40" ht="15" customHeight="1" x14ac:dyDescent="0.25">
      <c r="B17" s="3"/>
      <c r="C17" s="37"/>
      <c r="D17" s="38" t="s">
        <v>3</v>
      </c>
      <c r="E17" s="258" t="s">
        <v>812</v>
      </c>
      <c r="F17" s="178"/>
      <c r="G17" s="143"/>
      <c r="H17" s="148"/>
      <c r="I17" s="144" t="s">
        <v>3</v>
      </c>
      <c r="J17" s="154">
        <v>0.01</v>
      </c>
      <c r="L17" s="125">
        <v>2</v>
      </c>
      <c r="N17">
        <v>1</v>
      </c>
    </row>
    <row r="18" spans="2:40" ht="15" customHeight="1" x14ac:dyDescent="0.25">
      <c r="B18" s="3"/>
      <c r="C18" s="25"/>
      <c r="D18" s="35" t="s">
        <v>90</v>
      </c>
      <c r="E18" s="24" t="s">
        <v>765</v>
      </c>
      <c r="F18" s="165"/>
      <c r="G18" s="143"/>
      <c r="H18" s="148"/>
      <c r="I18" s="144" t="s">
        <v>3</v>
      </c>
      <c r="J18" s="154">
        <v>0.4</v>
      </c>
      <c r="L18" s="125">
        <v>50</v>
      </c>
      <c r="N18">
        <v>50</v>
      </c>
    </row>
    <row r="19" spans="2:40" ht="15" customHeight="1" x14ac:dyDescent="0.25">
      <c r="B19" s="3"/>
      <c r="C19" s="25"/>
      <c r="D19" s="35" t="s">
        <v>91</v>
      </c>
      <c r="E19" s="24" t="s">
        <v>814</v>
      </c>
      <c r="F19" s="165"/>
      <c r="G19" s="143"/>
      <c r="H19" s="148"/>
      <c r="I19" s="144" t="s">
        <v>411</v>
      </c>
      <c r="J19" s="154">
        <v>0.01</v>
      </c>
      <c r="L19" s="125">
        <v>1</v>
      </c>
      <c r="N19">
        <v>1</v>
      </c>
    </row>
    <row r="20" spans="2:40" ht="15" customHeight="1" x14ac:dyDescent="0.25">
      <c r="B20" s="3"/>
      <c r="C20" s="25"/>
      <c r="D20" s="35" t="s">
        <v>1</v>
      </c>
      <c r="E20" s="24" t="s">
        <v>815</v>
      </c>
      <c r="F20" s="165"/>
      <c r="G20" s="143"/>
      <c r="H20" s="148"/>
      <c r="I20" s="144" t="s">
        <v>411</v>
      </c>
      <c r="J20" s="144">
        <v>0.35</v>
      </c>
      <c r="L20" s="125">
        <v>25</v>
      </c>
      <c r="N20">
        <v>14</v>
      </c>
    </row>
    <row r="21" spans="2:40" ht="15" customHeight="1" x14ac:dyDescent="0.25">
      <c r="B21" s="3"/>
      <c r="C21" s="32"/>
      <c r="D21" s="39" t="s">
        <v>2</v>
      </c>
      <c r="E21" s="259" t="s">
        <v>765</v>
      </c>
      <c r="F21" s="181"/>
      <c r="G21" s="143"/>
      <c r="H21" s="167"/>
      <c r="I21" s="144" t="s">
        <v>260</v>
      </c>
      <c r="J21" s="154">
        <v>0.01</v>
      </c>
      <c r="L21" s="125">
        <v>2</v>
      </c>
      <c r="N21">
        <v>1</v>
      </c>
    </row>
    <row r="22" spans="2:40" ht="15" customHeight="1" x14ac:dyDescent="0.25">
      <c r="B22" s="3"/>
      <c r="C22" s="25"/>
      <c r="D22" s="260" t="s">
        <v>87</v>
      </c>
      <c r="E22" s="202"/>
      <c r="F22" s="165"/>
      <c r="G22" s="207"/>
      <c r="H22" s="167"/>
      <c r="I22" s="144" t="s">
        <v>260</v>
      </c>
      <c r="J22" s="144">
        <v>0.53</v>
      </c>
      <c r="L22" s="125">
        <v>60</v>
      </c>
      <c r="N22">
        <v>20</v>
      </c>
    </row>
    <row r="23" spans="2:40" x14ac:dyDescent="0.25">
      <c r="C23" s="143"/>
      <c r="D23" s="143"/>
      <c r="E23" s="143"/>
      <c r="F23" s="143"/>
      <c r="G23" s="143"/>
      <c r="H23" s="143"/>
      <c r="I23" s="144" t="s">
        <v>1</v>
      </c>
      <c r="J23" s="144">
        <v>0.01</v>
      </c>
      <c r="L23" s="125">
        <v>1</v>
      </c>
      <c r="N23">
        <v>1</v>
      </c>
      <c r="W23" s="144" t="s">
        <v>240</v>
      </c>
      <c r="X23" s="144" t="s">
        <v>408</v>
      </c>
      <c r="Y23" s="144" t="s">
        <v>410</v>
      </c>
    </row>
    <row r="24" spans="2:40" x14ac:dyDescent="0.25">
      <c r="C24" s="143"/>
      <c r="D24" s="143"/>
      <c r="E24" s="143"/>
      <c r="F24" s="143"/>
      <c r="G24" s="143"/>
      <c r="H24" s="143"/>
      <c r="I24" s="144" t="s">
        <v>1</v>
      </c>
      <c r="J24" s="144">
        <v>0.25</v>
      </c>
      <c r="L24" s="257">
        <v>10</v>
      </c>
      <c r="M24" s="1"/>
      <c r="N24">
        <v>15</v>
      </c>
      <c r="P24" s="1"/>
      <c r="Q24" s="1"/>
      <c r="R24" s="1"/>
      <c r="U24" s="1"/>
      <c r="V24" s="1"/>
      <c r="W24" s="144" t="s">
        <v>3</v>
      </c>
      <c r="X24" s="154">
        <v>0.31</v>
      </c>
      <c r="Y24" s="144" t="s">
        <v>220</v>
      </c>
      <c r="AA24" s="144" t="s">
        <v>3</v>
      </c>
      <c r="AB24" s="154">
        <v>0.31</v>
      </c>
      <c r="AC24" s="144" t="s">
        <v>220</v>
      </c>
      <c r="AF24" s="143" t="str">
        <f>AC24&amp;"_"&amp;AA24</f>
        <v>BB_Crop</v>
      </c>
      <c r="AG24" s="154">
        <v>0.31</v>
      </c>
      <c r="AJ24" s="143" t="s">
        <v>467</v>
      </c>
      <c r="AK24" s="143">
        <f>SUMIF($AF$24:$AF$116,AJ24,$AG$24:$AG$116)</f>
        <v>0.76</v>
      </c>
      <c r="AM24" s="143">
        <v>0.76</v>
      </c>
      <c r="AN24" s="143" t="s">
        <v>3</v>
      </c>
    </row>
    <row r="25" spans="2:40" x14ac:dyDescent="0.25">
      <c r="C25" s="143"/>
      <c r="D25" s="143"/>
      <c r="E25" s="143"/>
      <c r="F25" s="143"/>
      <c r="G25" s="143"/>
      <c r="H25" s="143"/>
      <c r="I25" s="144" t="s">
        <v>2</v>
      </c>
      <c r="J25" s="154">
        <v>0.01</v>
      </c>
      <c r="L25" s="257">
        <v>1</v>
      </c>
      <c r="M25" s="1"/>
      <c r="N25">
        <v>1</v>
      </c>
      <c r="P25" s="1"/>
      <c r="Q25" s="1"/>
      <c r="R25" s="1"/>
      <c r="T25" s="1"/>
      <c r="W25" s="144" t="s">
        <v>3</v>
      </c>
      <c r="X25" s="154">
        <v>0.26</v>
      </c>
      <c r="Y25" s="144" t="s">
        <v>220</v>
      </c>
      <c r="AA25" s="144" t="s">
        <v>3</v>
      </c>
      <c r="AB25" s="154">
        <v>0.26</v>
      </c>
      <c r="AC25" s="144" t="s">
        <v>220</v>
      </c>
      <c r="AF25" s="143" t="str">
        <f t="shared" ref="AF25:AF88" si="0">AC25&amp;"_"&amp;AA25</f>
        <v>BB_Crop</v>
      </c>
      <c r="AG25" s="154">
        <v>0.26</v>
      </c>
      <c r="AJ25" s="143" t="s">
        <v>469</v>
      </c>
      <c r="AK25" s="143">
        <f t="shared" ref="AK25:AK31" si="1">SUMIF($AF$24:$AF$116,AJ25,$AG$24:$AG$116)</f>
        <v>0.04</v>
      </c>
      <c r="AM25" s="143">
        <v>0.65</v>
      </c>
      <c r="AN25" s="143" t="s">
        <v>3</v>
      </c>
    </row>
    <row r="26" spans="2:40" x14ac:dyDescent="0.25">
      <c r="C26" s="143"/>
      <c r="D26" s="143"/>
      <c r="E26" s="143"/>
      <c r="F26" s="143"/>
      <c r="G26" s="143"/>
      <c r="H26" s="143"/>
      <c r="I26" s="144" t="s">
        <v>2</v>
      </c>
      <c r="J26" s="144">
        <v>0.25</v>
      </c>
      <c r="L26" s="257">
        <v>20</v>
      </c>
      <c r="M26" s="1"/>
      <c r="N26">
        <v>20</v>
      </c>
      <c r="P26" s="1"/>
      <c r="Q26" s="1"/>
      <c r="R26" s="1"/>
      <c r="T26" s="1"/>
      <c r="W26" s="144" t="s">
        <v>3</v>
      </c>
      <c r="X26" s="154">
        <v>0.09</v>
      </c>
      <c r="Y26" s="144" t="s">
        <v>220</v>
      </c>
      <c r="AA26" s="144" t="s">
        <v>3</v>
      </c>
      <c r="AB26" s="154">
        <v>0.09</v>
      </c>
      <c r="AC26" s="144" t="s">
        <v>220</v>
      </c>
      <c r="AF26" s="143" t="str">
        <f t="shared" si="0"/>
        <v>BB_Crop</v>
      </c>
      <c r="AG26" s="154">
        <v>0.09</v>
      </c>
      <c r="AJ26" s="143" t="s">
        <v>468</v>
      </c>
      <c r="AK26" s="143">
        <f t="shared" si="1"/>
        <v>0.1</v>
      </c>
      <c r="AM26" s="143">
        <v>0.35</v>
      </c>
      <c r="AN26" s="143" t="s">
        <v>3</v>
      </c>
    </row>
    <row r="27" spans="2:40" x14ac:dyDescent="0.25">
      <c r="L27" s="1"/>
      <c r="M27" s="1"/>
      <c r="P27" s="1"/>
      <c r="Q27" s="1"/>
      <c r="R27" s="1"/>
      <c r="T27" s="1"/>
      <c r="W27" s="144" t="s">
        <v>3</v>
      </c>
      <c r="X27" s="154">
        <v>0.1</v>
      </c>
      <c r="Y27" s="144" t="s">
        <v>220</v>
      </c>
      <c r="AA27" s="144" t="s">
        <v>3</v>
      </c>
      <c r="AB27" s="154">
        <v>0.1</v>
      </c>
      <c r="AC27" s="144" t="s">
        <v>220</v>
      </c>
      <c r="AF27" s="143" t="str">
        <f t="shared" si="0"/>
        <v>BB_Crop</v>
      </c>
      <c r="AG27" s="154">
        <v>0.1</v>
      </c>
      <c r="AJ27" s="143" t="s">
        <v>470</v>
      </c>
      <c r="AK27" s="143">
        <f t="shared" si="1"/>
        <v>0.04</v>
      </c>
      <c r="AM27" s="143">
        <v>0.23500000000000001</v>
      </c>
      <c r="AN27" s="143" t="s">
        <v>3</v>
      </c>
    </row>
    <row r="28" spans="2:40" x14ac:dyDescent="0.25">
      <c r="L28" s="1"/>
      <c r="M28" s="1"/>
      <c r="P28" s="1"/>
      <c r="Q28" s="1"/>
      <c r="R28" s="1"/>
      <c r="T28" s="1"/>
      <c r="W28" s="144" t="s">
        <v>260</v>
      </c>
      <c r="X28" s="154">
        <v>0.1</v>
      </c>
      <c r="Y28" s="144" t="s">
        <v>220</v>
      </c>
      <c r="AA28" s="144" t="s">
        <v>260</v>
      </c>
      <c r="AB28" s="154">
        <v>0.1</v>
      </c>
      <c r="AC28" s="144" t="s">
        <v>220</v>
      </c>
      <c r="AF28" s="143" t="str">
        <f t="shared" si="0"/>
        <v>BB_Forest</v>
      </c>
      <c r="AG28" s="154">
        <v>0.1</v>
      </c>
      <c r="AJ28" s="143" t="s">
        <v>471</v>
      </c>
      <c r="AK28" s="143">
        <f t="shared" si="1"/>
        <v>0.06</v>
      </c>
      <c r="AM28" s="143">
        <v>0.55000000000000004</v>
      </c>
      <c r="AN28" s="143" t="s">
        <v>3</v>
      </c>
    </row>
    <row r="29" spans="2:40" x14ac:dyDescent="0.25">
      <c r="I29" s="201"/>
      <c r="J29" s="201" t="s">
        <v>407</v>
      </c>
      <c r="K29" s="201" t="s">
        <v>240</v>
      </c>
      <c r="L29" s="201" t="s">
        <v>238</v>
      </c>
      <c r="M29" s="201" t="s">
        <v>239</v>
      </c>
      <c r="N29" s="201" t="s">
        <v>408</v>
      </c>
      <c r="O29" s="201" t="s">
        <v>376</v>
      </c>
      <c r="P29" s="201" t="s">
        <v>409</v>
      </c>
      <c r="Q29" s="201" t="s">
        <v>771</v>
      </c>
      <c r="R29" s="201" t="s">
        <v>410</v>
      </c>
      <c r="S29" s="137"/>
      <c r="U29" s="94"/>
      <c r="V29" s="94"/>
      <c r="W29" s="144" t="s">
        <v>411</v>
      </c>
      <c r="X29" s="154">
        <v>0.01</v>
      </c>
      <c r="Y29" s="144" t="s">
        <v>220</v>
      </c>
      <c r="AA29" s="144" t="s">
        <v>411</v>
      </c>
      <c r="AB29" s="154">
        <v>0.01</v>
      </c>
      <c r="AC29" s="144" t="s">
        <v>220</v>
      </c>
      <c r="AF29" s="143" t="str">
        <f t="shared" si="0"/>
        <v>BB_Farmstead</v>
      </c>
      <c r="AG29" s="154">
        <v>0.01</v>
      </c>
      <c r="AJ29" s="143" t="s">
        <v>638</v>
      </c>
      <c r="AK29" s="143">
        <f t="shared" si="1"/>
        <v>0.61</v>
      </c>
      <c r="AM29" s="143">
        <v>0.13</v>
      </c>
      <c r="AN29" s="143" t="s">
        <v>3</v>
      </c>
    </row>
    <row r="30" spans="2:40" x14ac:dyDescent="0.25">
      <c r="I30" s="201">
        <v>1</v>
      </c>
      <c r="J30" s="15">
        <v>2020</v>
      </c>
      <c r="K30" s="15" t="s">
        <v>3</v>
      </c>
      <c r="L30" s="17">
        <v>1</v>
      </c>
      <c r="M30" s="15">
        <v>1</v>
      </c>
      <c r="N30" s="220">
        <v>0.31</v>
      </c>
      <c r="O30" s="131"/>
      <c r="P30" s="131"/>
      <c r="Q30" s="131">
        <v>100000</v>
      </c>
      <c r="R30" s="15" t="s">
        <v>220</v>
      </c>
      <c r="S30" s="201" t="str">
        <f>VLOOKUP(L30,'old -National RCs'!$K$20:$P$50,6,FALSE)</f>
        <v>SOIL EROSION - Sheet, rill, and wind erosion</v>
      </c>
      <c r="U30" s="94"/>
      <c r="V30" s="94"/>
      <c r="W30" s="144" t="s">
        <v>411</v>
      </c>
      <c r="X30" s="154">
        <v>0.03</v>
      </c>
      <c r="Y30" s="144" t="s">
        <v>220</v>
      </c>
      <c r="AA30" s="144" t="s">
        <v>411</v>
      </c>
      <c r="AB30" s="154">
        <v>0.03</v>
      </c>
      <c r="AC30" s="144" t="s">
        <v>220</v>
      </c>
      <c r="AF30" s="143" t="str">
        <f t="shared" si="0"/>
        <v>BB_Farmstead</v>
      </c>
      <c r="AG30" s="154">
        <v>0.03</v>
      </c>
      <c r="AJ30" s="143" t="s">
        <v>678</v>
      </c>
      <c r="AK30" s="143">
        <f t="shared" si="1"/>
        <v>0.01</v>
      </c>
      <c r="AM30" s="143">
        <v>0.64000000000000012</v>
      </c>
      <c r="AN30" s="143" t="s">
        <v>3</v>
      </c>
    </row>
    <row r="31" spans="2:40" x14ac:dyDescent="0.25">
      <c r="I31" s="201">
        <v>2</v>
      </c>
      <c r="J31" s="15">
        <v>2020</v>
      </c>
      <c r="K31" s="15" t="s">
        <v>3</v>
      </c>
      <c r="L31" s="17">
        <v>10</v>
      </c>
      <c r="M31" s="15">
        <v>2</v>
      </c>
      <c r="N31" s="220">
        <v>0.28000000000000003</v>
      </c>
      <c r="O31" s="131"/>
      <c r="P31" s="131"/>
      <c r="Q31" s="131">
        <v>10000</v>
      </c>
      <c r="R31" s="15" t="s">
        <v>220</v>
      </c>
      <c r="S31" s="201" t="str">
        <f>VLOOKUP(L31,'old -National RCs'!$K$20:$P$50,6,FALSE)</f>
        <v>EXCESS/INSUFFICIENT WATER - Inefficient use of irrigation water</v>
      </c>
      <c r="U31" s="94"/>
      <c r="V31" s="94"/>
      <c r="W31" s="144" t="s">
        <v>1</v>
      </c>
      <c r="X31" s="154">
        <v>0.04</v>
      </c>
      <c r="Y31" s="144" t="s">
        <v>220</v>
      </c>
      <c r="AA31" s="144" t="s">
        <v>1</v>
      </c>
      <c r="AB31" s="154">
        <v>0.04</v>
      </c>
      <c r="AC31" s="144" t="s">
        <v>220</v>
      </c>
      <c r="AF31" s="143" t="str">
        <f t="shared" si="0"/>
        <v>BB_Pasture</v>
      </c>
      <c r="AG31" s="154">
        <v>0.04</v>
      </c>
      <c r="AJ31" s="143" t="s">
        <v>639</v>
      </c>
      <c r="AK31" s="143">
        <f t="shared" si="1"/>
        <v>0.15</v>
      </c>
      <c r="AM31" s="143">
        <v>0.25</v>
      </c>
      <c r="AN31" s="143" t="s">
        <v>3</v>
      </c>
    </row>
    <row r="32" spans="2:40" x14ac:dyDescent="0.25">
      <c r="I32" s="201">
        <v>3</v>
      </c>
      <c r="J32" s="15">
        <v>2020</v>
      </c>
      <c r="K32" s="15" t="s">
        <v>260</v>
      </c>
      <c r="L32" s="17">
        <v>18</v>
      </c>
      <c r="M32" s="15">
        <v>3</v>
      </c>
      <c r="N32" s="220">
        <v>0.1</v>
      </c>
      <c r="O32" s="131"/>
      <c r="P32" s="131"/>
      <c r="Q32" s="131">
        <v>10000</v>
      </c>
      <c r="R32" s="15" t="s">
        <v>220</v>
      </c>
      <c r="S32" s="201" t="str">
        <f>VLOOKUP(L32,'old -National RCs'!$K$20:$P$50,6,FALSE)</f>
        <v>DEGRADED PLANT CONDITION - Undesirable plant productivity and health</v>
      </c>
      <c r="U32" s="94"/>
      <c r="V32" s="94"/>
      <c r="W32" s="144" t="s">
        <v>2</v>
      </c>
      <c r="X32" s="154">
        <v>0.06</v>
      </c>
      <c r="Y32" s="144" t="s">
        <v>220</v>
      </c>
      <c r="AA32" s="144" t="s">
        <v>2</v>
      </c>
      <c r="AB32" s="154">
        <v>0.06</v>
      </c>
      <c r="AC32" s="144" t="s">
        <v>220</v>
      </c>
      <c r="AF32" s="143" t="str">
        <f t="shared" si="0"/>
        <v>BB_Range</v>
      </c>
      <c r="AG32" s="154">
        <v>0.06</v>
      </c>
      <c r="AJ32" s="143" t="s">
        <v>677</v>
      </c>
      <c r="AK32" s="143">
        <f t="shared" ref="AK32:AK69" si="2">SUMIF($AF$24:$AF$116,AJ32,$AG$24:$AG$116)</f>
        <v>0.05</v>
      </c>
      <c r="AM32" s="143">
        <v>0.2</v>
      </c>
      <c r="AN32" s="143" t="s">
        <v>3</v>
      </c>
    </row>
    <row r="33" spans="9:40" x14ac:dyDescent="0.25">
      <c r="I33" s="201">
        <v>4</v>
      </c>
      <c r="J33" s="15">
        <v>2020</v>
      </c>
      <c r="K33" s="15" t="s">
        <v>2</v>
      </c>
      <c r="L33" s="17">
        <v>18</v>
      </c>
      <c r="M33" s="15">
        <v>3</v>
      </c>
      <c r="N33" s="220">
        <v>0.09</v>
      </c>
      <c r="O33" s="131"/>
      <c r="P33" s="131"/>
      <c r="Q33" s="131">
        <v>100000</v>
      </c>
      <c r="R33" s="15" t="s">
        <v>220</v>
      </c>
      <c r="S33" s="201" t="str">
        <f>VLOOKUP(L33,'old -National RCs'!$K$20:$P$50,6,FALSE)</f>
        <v>DEGRADED PLANT CONDITION - Undesirable plant productivity and health</v>
      </c>
      <c r="U33" s="94"/>
      <c r="V33" s="94"/>
      <c r="W33" s="144" t="s">
        <v>3</v>
      </c>
      <c r="X33" s="154">
        <v>0.4</v>
      </c>
      <c r="Y33" s="144" t="s">
        <v>628</v>
      </c>
      <c r="AA33" s="144" t="s">
        <v>3</v>
      </c>
      <c r="AB33" s="154">
        <v>0.4</v>
      </c>
      <c r="AC33" s="144" t="s">
        <v>628</v>
      </c>
      <c r="AF33" s="143" t="str">
        <f t="shared" si="0"/>
        <v>NCT_Crop</v>
      </c>
      <c r="AG33" s="154">
        <v>0.4</v>
      </c>
      <c r="AJ33" s="143" t="s">
        <v>640</v>
      </c>
      <c r="AK33" s="143">
        <f t="shared" si="2"/>
        <v>0.18000000000000002</v>
      </c>
      <c r="AM33" s="143">
        <v>0.59000000000000008</v>
      </c>
      <c r="AN33" s="143" t="s">
        <v>3</v>
      </c>
    </row>
    <row r="34" spans="9:40" x14ac:dyDescent="0.25">
      <c r="I34" s="201">
        <v>5</v>
      </c>
      <c r="J34" s="15">
        <v>2020</v>
      </c>
      <c r="K34" s="15" t="s">
        <v>3</v>
      </c>
      <c r="L34" s="17">
        <v>12</v>
      </c>
      <c r="M34" s="15">
        <v>4</v>
      </c>
      <c r="N34" s="220">
        <v>0.09</v>
      </c>
      <c r="O34" s="131"/>
      <c r="P34" s="131"/>
      <c r="Q34" s="131">
        <v>10000</v>
      </c>
      <c r="R34" s="15" t="s">
        <v>220</v>
      </c>
      <c r="S34" s="201" t="str">
        <f>VLOOKUP(L34,'old -National RCs'!$K$20:$P$50,6,FALSE)</f>
        <v>WATER QUALITY DEGRADATION - Pesticides transported to surface and ground waters</v>
      </c>
      <c r="U34" s="94"/>
      <c r="V34" s="94"/>
      <c r="W34" s="144" t="s">
        <v>3</v>
      </c>
      <c r="X34" s="154">
        <v>0.1</v>
      </c>
      <c r="Y34" s="144" t="s">
        <v>628</v>
      </c>
      <c r="AA34" s="144" t="s">
        <v>3</v>
      </c>
      <c r="AB34" s="154">
        <v>0.1</v>
      </c>
      <c r="AC34" s="144" t="s">
        <v>628</v>
      </c>
      <c r="AF34" s="143" t="str">
        <f t="shared" si="0"/>
        <v>NCT_Crop</v>
      </c>
      <c r="AG34" s="154">
        <v>0.1</v>
      </c>
      <c r="AJ34" s="143" t="s">
        <v>641</v>
      </c>
      <c r="AK34" s="143">
        <f t="shared" si="2"/>
        <v>0.3</v>
      </c>
      <c r="AM34" s="143">
        <v>0.04</v>
      </c>
      <c r="AN34" s="143" t="s">
        <v>411</v>
      </c>
    </row>
    <row r="35" spans="9:40" x14ac:dyDescent="0.25">
      <c r="I35" s="201">
        <v>6</v>
      </c>
      <c r="J35" s="15">
        <v>2020</v>
      </c>
      <c r="K35" s="15" t="s">
        <v>3</v>
      </c>
      <c r="L35" s="17">
        <v>16</v>
      </c>
      <c r="M35" s="15">
        <v>5</v>
      </c>
      <c r="N35" s="220">
        <v>0.13</v>
      </c>
      <c r="O35" s="131"/>
      <c r="P35" s="131"/>
      <c r="Q35" s="131">
        <v>50000</v>
      </c>
      <c r="R35" s="15" t="s">
        <v>220</v>
      </c>
      <c r="S35" s="201" t="str">
        <f>VLOOKUP(L35,'old -National RCs'!$K$20:$P$50,6,FALSE)</f>
        <v>WATER QUALITY DEGRADATION - Excessive sediment in surface waters</v>
      </c>
      <c r="U35" s="94"/>
      <c r="V35" s="94"/>
      <c r="W35" s="144" t="s">
        <v>3</v>
      </c>
      <c r="X35" s="154">
        <v>0.1</v>
      </c>
      <c r="Y35" s="144" t="s">
        <v>628</v>
      </c>
      <c r="AA35" s="144" t="s">
        <v>3</v>
      </c>
      <c r="AB35" s="154">
        <v>0.1</v>
      </c>
      <c r="AC35" s="144" t="s">
        <v>628</v>
      </c>
      <c r="AF35" s="143" t="str">
        <f t="shared" si="0"/>
        <v>NCT_Crop</v>
      </c>
      <c r="AG35" s="154">
        <v>0.1</v>
      </c>
      <c r="AJ35" s="143" t="s">
        <v>642</v>
      </c>
      <c r="AK35" s="143">
        <f t="shared" si="2"/>
        <v>0.15</v>
      </c>
      <c r="AM35" s="143">
        <v>0.25</v>
      </c>
      <c r="AN35" s="143" t="s">
        <v>411</v>
      </c>
    </row>
    <row r="36" spans="9:40" x14ac:dyDescent="0.25">
      <c r="I36" s="201">
        <v>7</v>
      </c>
      <c r="J36" s="15">
        <v>2020</v>
      </c>
      <c r="K36" s="15" t="s">
        <v>3</v>
      </c>
      <c r="L36" s="17">
        <v>10</v>
      </c>
      <c r="M36" s="15">
        <v>1</v>
      </c>
      <c r="N36" s="220">
        <v>0.25</v>
      </c>
      <c r="O36" s="131"/>
      <c r="P36" s="131"/>
      <c r="Q36" s="131">
        <v>80</v>
      </c>
      <c r="R36" s="15" t="s">
        <v>628</v>
      </c>
      <c r="S36" s="201" t="str">
        <f>VLOOKUP(L36,'old -National RCs'!$K$20:$P$50,6,FALSE)</f>
        <v>EXCESS/INSUFFICIENT WATER - Inefficient use of irrigation water</v>
      </c>
      <c r="U36" s="94"/>
      <c r="V36" s="94"/>
      <c r="W36" s="144" t="s">
        <v>3</v>
      </c>
      <c r="X36" s="154">
        <v>0.01</v>
      </c>
      <c r="Y36" s="144" t="s">
        <v>628</v>
      </c>
      <c r="AA36" s="144" t="s">
        <v>3</v>
      </c>
      <c r="AB36" s="154">
        <v>0.01</v>
      </c>
      <c r="AC36" s="144" t="s">
        <v>628</v>
      </c>
      <c r="AF36" s="143" t="str">
        <f t="shared" si="0"/>
        <v>NCT_Crop</v>
      </c>
      <c r="AG36" s="154">
        <v>0.01</v>
      </c>
      <c r="AJ36" s="143" t="s">
        <v>643</v>
      </c>
      <c r="AK36" s="143">
        <f t="shared" si="2"/>
        <v>0.53</v>
      </c>
      <c r="AM36" s="143">
        <v>0.23</v>
      </c>
      <c r="AN36" s="143" t="s">
        <v>411</v>
      </c>
    </row>
    <row r="37" spans="9:40" x14ac:dyDescent="0.25">
      <c r="I37" s="201">
        <v>8</v>
      </c>
      <c r="J37" s="15">
        <v>2020</v>
      </c>
      <c r="K37" s="15" t="s">
        <v>1</v>
      </c>
      <c r="L37" s="17">
        <v>10</v>
      </c>
      <c r="M37" s="15">
        <v>1</v>
      </c>
      <c r="N37" s="220">
        <v>0.05</v>
      </c>
      <c r="O37" s="131"/>
      <c r="P37" s="131"/>
      <c r="Q37" s="131">
        <v>20</v>
      </c>
      <c r="R37" s="15" t="s">
        <v>628</v>
      </c>
      <c r="S37" s="201" t="str">
        <f>VLOOKUP(L37,'old -National RCs'!$K$20:$P$50,6,FALSE)</f>
        <v>EXCESS/INSUFFICIENT WATER - Inefficient use of irrigation water</v>
      </c>
      <c r="U37" s="94"/>
      <c r="V37" s="94"/>
      <c r="W37" s="144" t="s">
        <v>260</v>
      </c>
      <c r="X37" s="154">
        <v>0.06</v>
      </c>
      <c r="Y37" s="144" t="s">
        <v>628</v>
      </c>
      <c r="AA37" s="144" t="s">
        <v>260</v>
      </c>
      <c r="AB37" s="154">
        <v>0.06</v>
      </c>
      <c r="AC37" s="144" t="s">
        <v>628</v>
      </c>
      <c r="AF37" s="143" t="str">
        <f t="shared" si="0"/>
        <v>NCT_Forest</v>
      </c>
      <c r="AG37" s="154">
        <v>0.06</v>
      </c>
      <c r="AJ37" s="143" t="s">
        <v>644</v>
      </c>
      <c r="AK37" s="143">
        <f t="shared" si="2"/>
        <v>0.01</v>
      </c>
      <c r="AM37" s="143">
        <v>0.1</v>
      </c>
      <c r="AN37" s="143" t="s">
        <v>411</v>
      </c>
    </row>
    <row r="38" spans="9:40" x14ac:dyDescent="0.25">
      <c r="I38" s="201">
        <v>9</v>
      </c>
      <c r="J38" s="15">
        <v>2020</v>
      </c>
      <c r="K38" s="15" t="s">
        <v>3</v>
      </c>
      <c r="L38" s="17">
        <v>28</v>
      </c>
      <c r="M38" s="15">
        <v>2</v>
      </c>
      <c r="N38" s="220">
        <v>0.25</v>
      </c>
      <c r="O38" s="131"/>
      <c r="P38" s="131"/>
      <c r="Q38" s="131">
        <v>175</v>
      </c>
      <c r="R38" s="15" t="s">
        <v>628</v>
      </c>
      <c r="S38" s="201" t="str">
        <f>VLOOKUP(L38,'old -National RCs'!$K$20:$P$50,6,FALSE)</f>
        <v>AIR QUALITY IMPACTS - Emissions of Particulate Matter(PM) and PM Precursors</v>
      </c>
      <c r="U38" s="94"/>
      <c r="V38" s="94"/>
      <c r="W38" s="144" t="s">
        <v>260</v>
      </c>
      <c r="X38" s="154">
        <v>0.01</v>
      </c>
      <c r="Y38" s="144" t="s">
        <v>628</v>
      </c>
      <c r="AA38" s="144" t="s">
        <v>260</v>
      </c>
      <c r="AB38" s="154">
        <v>0.01</v>
      </c>
      <c r="AC38" s="144" t="s">
        <v>628</v>
      </c>
      <c r="AF38" s="143" t="str">
        <f t="shared" si="0"/>
        <v>NCT_Forest</v>
      </c>
      <c r="AG38" s="154">
        <v>0.01</v>
      </c>
      <c r="AJ38" s="143" t="s">
        <v>645</v>
      </c>
      <c r="AK38" s="143">
        <f t="shared" si="2"/>
        <v>0.01</v>
      </c>
      <c r="AM38" s="143">
        <v>0.43</v>
      </c>
      <c r="AN38" s="143" t="s">
        <v>411</v>
      </c>
    </row>
    <row r="39" spans="9:40" x14ac:dyDescent="0.25">
      <c r="I39" s="201">
        <v>10</v>
      </c>
      <c r="J39" s="15">
        <v>2020</v>
      </c>
      <c r="K39" s="15" t="s">
        <v>260</v>
      </c>
      <c r="L39" s="17">
        <v>18</v>
      </c>
      <c r="M39" s="15">
        <v>3</v>
      </c>
      <c r="N39" s="220">
        <v>0.1</v>
      </c>
      <c r="O39" s="131"/>
      <c r="P39" s="131"/>
      <c r="Q39" s="131">
        <v>5000</v>
      </c>
      <c r="R39" s="15" t="s">
        <v>628</v>
      </c>
      <c r="S39" s="201" t="str">
        <f>VLOOKUP(L39,'old -National RCs'!$K$20:$P$50,6,FALSE)</f>
        <v>DEGRADED PLANT CONDITION - Undesirable plant productivity and health</v>
      </c>
      <c r="U39" s="94"/>
      <c r="V39" s="94"/>
      <c r="W39" s="144" t="s">
        <v>260</v>
      </c>
      <c r="X39" s="154">
        <v>0.08</v>
      </c>
      <c r="Y39" s="144" t="s">
        <v>628</v>
      </c>
      <c r="AA39" s="144" t="s">
        <v>260</v>
      </c>
      <c r="AB39" s="154">
        <v>0.08</v>
      </c>
      <c r="AC39" s="144" t="s">
        <v>628</v>
      </c>
      <c r="AF39" s="143" t="str">
        <f t="shared" si="0"/>
        <v>NCT_Forest</v>
      </c>
      <c r="AG39" s="154">
        <v>0.08</v>
      </c>
      <c r="AJ39" s="143" t="s">
        <v>646</v>
      </c>
      <c r="AK39" s="143">
        <f t="shared" si="2"/>
        <v>0.30000000000000004</v>
      </c>
      <c r="AM39" s="143">
        <v>0.14000000000000001</v>
      </c>
      <c r="AN39" s="143" t="s">
        <v>411</v>
      </c>
    </row>
    <row r="40" spans="9:40" x14ac:dyDescent="0.25">
      <c r="I40" s="201">
        <v>11</v>
      </c>
      <c r="J40" s="15">
        <v>2020</v>
      </c>
      <c r="K40" s="15" t="s">
        <v>2</v>
      </c>
      <c r="L40" s="17">
        <v>18</v>
      </c>
      <c r="M40" s="15">
        <v>3</v>
      </c>
      <c r="N40" s="220">
        <v>0.1</v>
      </c>
      <c r="O40" s="131"/>
      <c r="P40" s="131"/>
      <c r="Q40" s="131">
        <v>0</v>
      </c>
      <c r="R40" s="15" t="s">
        <v>628</v>
      </c>
      <c r="S40" s="201" t="str">
        <f>VLOOKUP(L40,'old -National RCs'!$K$20:$P$50,6,FALSE)</f>
        <v>DEGRADED PLANT CONDITION - Undesirable plant productivity and health</v>
      </c>
      <c r="U40" s="94"/>
      <c r="V40" s="94"/>
      <c r="W40" s="144" t="s">
        <v>411</v>
      </c>
      <c r="X40" s="154">
        <v>0.01</v>
      </c>
      <c r="Y40" s="144" t="s">
        <v>628</v>
      </c>
      <c r="AA40" s="144" t="s">
        <v>411</v>
      </c>
      <c r="AB40" s="154">
        <v>0.01</v>
      </c>
      <c r="AC40" s="144" t="s">
        <v>628</v>
      </c>
      <c r="AF40" s="143" t="str">
        <f t="shared" si="0"/>
        <v>NCT_Farmstead</v>
      </c>
      <c r="AG40" s="154">
        <v>0.01</v>
      </c>
      <c r="AJ40" s="143" t="s">
        <v>647</v>
      </c>
      <c r="AK40" s="143">
        <f t="shared" si="2"/>
        <v>0</v>
      </c>
      <c r="AM40" s="143">
        <v>0.35</v>
      </c>
      <c r="AN40" s="143" t="s">
        <v>411</v>
      </c>
    </row>
    <row r="41" spans="9:40" x14ac:dyDescent="0.25">
      <c r="I41" s="201">
        <v>12</v>
      </c>
      <c r="J41" s="15">
        <v>2020</v>
      </c>
      <c r="K41" s="15" t="s">
        <v>3</v>
      </c>
      <c r="L41" s="17">
        <v>6</v>
      </c>
      <c r="M41" s="15">
        <v>4</v>
      </c>
      <c r="N41" s="220">
        <v>0.15</v>
      </c>
      <c r="O41" s="131"/>
      <c r="P41" s="131"/>
      <c r="Q41" s="131">
        <v>0</v>
      </c>
      <c r="R41" s="15" t="s">
        <v>628</v>
      </c>
      <c r="S41" s="201" t="str">
        <f>VLOOKUP(L41,'old -National RCs'!$K$20:$P$50,6,FALSE)</f>
        <v>DEGRADATION - Organic matter depletion</v>
      </c>
      <c r="U41" s="94"/>
      <c r="V41" s="94"/>
      <c r="W41" s="144" t="s">
        <v>1</v>
      </c>
      <c r="X41" s="154">
        <v>0.05</v>
      </c>
      <c r="Y41" s="144" t="s">
        <v>628</v>
      </c>
      <c r="AA41" s="144" t="s">
        <v>1</v>
      </c>
      <c r="AB41" s="154">
        <v>0.05</v>
      </c>
      <c r="AC41" s="144" t="s">
        <v>628</v>
      </c>
      <c r="AF41" s="143" t="str">
        <f t="shared" si="0"/>
        <v>NCT_Pasture</v>
      </c>
      <c r="AG41" s="154">
        <v>0.05</v>
      </c>
      <c r="AJ41" s="143" t="s">
        <v>648</v>
      </c>
      <c r="AK41" s="143">
        <f t="shared" si="2"/>
        <v>0.35</v>
      </c>
      <c r="AM41" s="143">
        <v>0.22</v>
      </c>
      <c r="AN41" s="143" t="s">
        <v>411</v>
      </c>
    </row>
    <row r="42" spans="9:40" x14ac:dyDescent="0.25">
      <c r="I42" s="201">
        <v>13</v>
      </c>
      <c r="J42" s="15">
        <v>2020</v>
      </c>
      <c r="K42" s="15" t="s">
        <v>3</v>
      </c>
      <c r="L42" s="17">
        <v>22</v>
      </c>
      <c r="M42" s="15">
        <v>5</v>
      </c>
      <c r="N42" s="220">
        <v>0.02</v>
      </c>
      <c r="O42" s="131"/>
      <c r="P42" s="131"/>
      <c r="Q42" s="131">
        <v>0</v>
      </c>
      <c r="R42" s="15" t="s">
        <v>628</v>
      </c>
      <c r="S42" s="201" t="str">
        <f>VLOOKUP(L42,'old -National RCs'!$K$20:$P$50,6,FALSE)</f>
        <v>INADEQUATE HABITAT FOR FISH AND WILDLIFE - Habitat degradation</v>
      </c>
      <c r="U42" s="94"/>
      <c r="V42" s="94"/>
      <c r="W42" s="144" t="s">
        <v>2</v>
      </c>
      <c r="X42" s="154">
        <v>0.14000000000000001</v>
      </c>
      <c r="Y42" s="144" t="s">
        <v>628</v>
      </c>
      <c r="AA42" s="144" t="s">
        <v>2</v>
      </c>
      <c r="AB42" s="154">
        <v>0.14000000000000001</v>
      </c>
      <c r="AC42" s="144" t="s">
        <v>628</v>
      </c>
      <c r="AF42" s="143" t="str">
        <f t="shared" si="0"/>
        <v>NCT_Range</v>
      </c>
      <c r="AG42" s="154">
        <v>0.14000000000000001</v>
      </c>
      <c r="AJ42" s="143" t="s">
        <v>649</v>
      </c>
      <c r="AK42" s="143">
        <f t="shared" si="2"/>
        <v>0.35</v>
      </c>
      <c r="AM42" s="143">
        <v>0.08</v>
      </c>
      <c r="AN42" s="143" t="s">
        <v>411</v>
      </c>
    </row>
    <row r="43" spans="9:40" x14ac:dyDescent="0.25">
      <c r="I43" s="201">
        <v>14</v>
      </c>
      <c r="J43" s="15">
        <v>2020</v>
      </c>
      <c r="K43" s="15" t="s">
        <v>260</v>
      </c>
      <c r="L43" s="17">
        <v>22</v>
      </c>
      <c r="M43" s="15">
        <v>5</v>
      </c>
      <c r="N43" s="220">
        <v>0.03</v>
      </c>
      <c r="O43" s="131"/>
      <c r="P43" s="131"/>
      <c r="Q43" s="131">
        <v>200</v>
      </c>
      <c r="R43" s="15" t="s">
        <v>628</v>
      </c>
      <c r="S43" s="201" t="str">
        <f>VLOOKUP(L43,'old -National RCs'!$K$20:$P$50,6,FALSE)</f>
        <v>INADEQUATE HABITAT FOR FISH AND WILDLIFE - Habitat degradation</v>
      </c>
      <c r="U43" s="94"/>
      <c r="V43" s="94"/>
      <c r="W43" s="144" t="s">
        <v>2</v>
      </c>
      <c r="X43" s="154">
        <v>0.03</v>
      </c>
      <c r="Y43" s="144" t="s">
        <v>628</v>
      </c>
      <c r="AA43" s="144" t="s">
        <v>2</v>
      </c>
      <c r="AB43" s="154">
        <v>0.03</v>
      </c>
      <c r="AC43" s="144" t="s">
        <v>628</v>
      </c>
      <c r="AF43" s="143" t="str">
        <f t="shared" si="0"/>
        <v>NCT_Range</v>
      </c>
      <c r="AG43" s="154">
        <v>0.03</v>
      </c>
      <c r="AJ43" s="143" t="s">
        <v>650</v>
      </c>
      <c r="AK43" s="143">
        <f t="shared" si="2"/>
        <v>0.64999999999999991</v>
      </c>
      <c r="AM43" s="143">
        <v>0.1</v>
      </c>
      <c r="AN43" s="143" t="s">
        <v>260</v>
      </c>
    </row>
    <row r="44" spans="9:40" x14ac:dyDescent="0.25">
      <c r="I44" s="201">
        <v>15</v>
      </c>
      <c r="J44" s="15">
        <v>2020</v>
      </c>
      <c r="K44" s="15" t="s">
        <v>411</v>
      </c>
      <c r="L44" s="17">
        <v>22</v>
      </c>
      <c r="M44" s="15">
        <v>5</v>
      </c>
      <c r="N44" s="220">
        <v>0.01</v>
      </c>
      <c r="O44" s="131"/>
      <c r="P44" s="131"/>
      <c r="Q44" s="131">
        <v>0</v>
      </c>
      <c r="R44" s="15" t="s">
        <v>628</v>
      </c>
      <c r="S44" s="201" t="str">
        <f>VLOOKUP(L44,'old -National RCs'!$K$20:$P$50,6,FALSE)</f>
        <v>INADEQUATE HABITAT FOR FISH AND WILDLIFE - Habitat degradation</v>
      </c>
      <c r="U44" s="94"/>
      <c r="V44" s="94"/>
      <c r="W44" s="144" t="s">
        <v>2</v>
      </c>
      <c r="X44" s="154">
        <v>0.01</v>
      </c>
      <c r="Y44" s="144" t="s">
        <v>628</v>
      </c>
      <c r="AA44" s="144" t="s">
        <v>2</v>
      </c>
      <c r="AB44" s="154">
        <v>0.01</v>
      </c>
      <c r="AC44" s="144" t="s">
        <v>628</v>
      </c>
      <c r="AF44" s="143" t="str">
        <f t="shared" si="0"/>
        <v>NCT_Range</v>
      </c>
      <c r="AG44" s="154">
        <v>0.01</v>
      </c>
      <c r="AJ44" s="143" t="s">
        <v>651</v>
      </c>
      <c r="AK44" s="143">
        <f t="shared" si="2"/>
        <v>0</v>
      </c>
      <c r="AM44" s="143">
        <v>0.25</v>
      </c>
      <c r="AN44" s="143" t="s">
        <v>260</v>
      </c>
    </row>
    <row r="45" spans="9:40" x14ac:dyDescent="0.25">
      <c r="I45" s="201">
        <v>16</v>
      </c>
      <c r="J45" s="15">
        <v>2020</v>
      </c>
      <c r="K45" s="15" t="s">
        <v>2</v>
      </c>
      <c r="L45" s="17">
        <v>22</v>
      </c>
      <c r="M45" s="15">
        <v>5</v>
      </c>
      <c r="N45" s="220">
        <v>0.04</v>
      </c>
      <c r="O45" s="131"/>
      <c r="P45" s="131"/>
      <c r="Q45" s="131">
        <v>200</v>
      </c>
      <c r="R45" s="15" t="s">
        <v>628</v>
      </c>
      <c r="S45" s="201" t="str">
        <f>VLOOKUP(L45,'old -National RCs'!$K$20:$P$50,6,FALSE)</f>
        <v>INADEQUATE HABITAT FOR FISH AND WILDLIFE - Habitat degradation</v>
      </c>
      <c r="U45" s="94"/>
      <c r="V45" s="94"/>
      <c r="W45" s="144" t="s">
        <v>3</v>
      </c>
      <c r="X45" s="144">
        <v>0.3</v>
      </c>
      <c r="Y45" s="144" t="s">
        <v>629</v>
      </c>
      <c r="AA45" s="144" t="s">
        <v>3</v>
      </c>
      <c r="AB45" s="144">
        <v>0.3</v>
      </c>
      <c r="AC45" s="144" t="s">
        <v>629</v>
      </c>
      <c r="AF45" s="143" t="str">
        <f t="shared" si="0"/>
        <v>NET_Crop</v>
      </c>
      <c r="AG45" s="144">
        <v>0.3</v>
      </c>
      <c r="AJ45" s="143" t="s">
        <v>652</v>
      </c>
      <c r="AK45" s="143">
        <f t="shared" si="2"/>
        <v>0.1</v>
      </c>
      <c r="AM45" s="143">
        <v>0.25</v>
      </c>
      <c r="AN45" s="143" t="s">
        <v>260</v>
      </c>
    </row>
    <row r="46" spans="9:40" x14ac:dyDescent="0.25">
      <c r="I46" s="201">
        <v>17</v>
      </c>
      <c r="J46" s="15">
        <v>2020</v>
      </c>
      <c r="K46" s="15" t="s">
        <v>3</v>
      </c>
      <c r="L46" s="17">
        <v>10</v>
      </c>
      <c r="M46" s="15">
        <v>1</v>
      </c>
      <c r="N46" s="220">
        <v>0.35</v>
      </c>
      <c r="O46" s="15"/>
      <c r="P46" s="15"/>
      <c r="Q46" s="15">
        <v>100</v>
      </c>
      <c r="R46" s="15" t="s">
        <v>629</v>
      </c>
      <c r="S46" s="201" t="str">
        <f>VLOOKUP(L46,'old -National RCs'!$K$20:$P$50,6,FALSE)</f>
        <v>EXCESS/INSUFFICIENT WATER - Inefficient use of irrigation water</v>
      </c>
      <c r="U46" s="94"/>
      <c r="V46" s="94"/>
      <c r="W46" s="144" t="s">
        <v>260</v>
      </c>
      <c r="X46" s="144">
        <v>0.53</v>
      </c>
      <c r="Y46" s="144" t="s">
        <v>629</v>
      </c>
      <c r="AA46" s="144" t="s">
        <v>260</v>
      </c>
      <c r="AB46" s="144">
        <v>0.53</v>
      </c>
      <c r="AC46" s="144" t="s">
        <v>629</v>
      </c>
      <c r="AF46" s="143" t="str">
        <f t="shared" si="0"/>
        <v>NET_Forest</v>
      </c>
      <c r="AG46" s="144">
        <v>0.53</v>
      </c>
      <c r="AJ46" s="143" t="s">
        <v>653</v>
      </c>
      <c r="AK46" s="143">
        <f t="shared" si="2"/>
        <v>0.15000000000000002</v>
      </c>
      <c r="AM46" s="143">
        <v>0.35500000000000004</v>
      </c>
      <c r="AN46" s="143" t="s">
        <v>260</v>
      </c>
    </row>
    <row r="47" spans="9:40" x14ac:dyDescent="0.25">
      <c r="I47" s="201">
        <v>18</v>
      </c>
      <c r="J47" s="15">
        <v>2020</v>
      </c>
      <c r="K47" s="15" t="s">
        <v>2</v>
      </c>
      <c r="L47" s="17">
        <v>18</v>
      </c>
      <c r="M47" s="15">
        <v>2</v>
      </c>
      <c r="N47" s="220">
        <v>0.2</v>
      </c>
      <c r="O47" s="15"/>
      <c r="P47" s="15"/>
      <c r="Q47" s="15">
        <v>1000</v>
      </c>
      <c r="R47" s="15" t="s">
        <v>629</v>
      </c>
      <c r="S47" s="201" t="str">
        <f>VLOOKUP(L47,'old -National RCs'!$K$20:$P$50,6,FALSE)</f>
        <v>DEGRADED PLANT CONDITION - Undesirable plant productivity and health</v>
      </c>
      <c r="U47" s="94"/>
      <c r="V47" s="94"/>
      <c r="W47" s="144" t="s">
        <v>411</v>
      </c>
      <c r="X47" s="144">
        <v>0.15</v>
      </c>
      <c r="Y47" s="144" t="s">
        <v>629</v>
      </c>
      <c r="AA47" s="144" t="s">
        <v>411</v>
      </c>
      <c r="AB47" s="144">
        <v>0.15</v>
      </c>
      <c r="AC47" s="144" t="s">
        <v>629</v>
      </c>
      <c r="AF47" s="143" t="str">
        <f t="shared" si="0"/>
        <v>NET_Farmstead</v>
      </c>
      <c r="AG47" s="144">
        <v>0.15</v>
      </c>
      <c r="AJ47" s="143" t="s">
        <v>654</v>
      </c>
      <c r="AK47" s="143">
        <f t="shared" si="2"/>
        <v>0.1</v>
      </c>
      <c r="AM47" s="143">
        <v>0.16</v>
      </c>
      <c r="AN47" s="143" t="s">
        <v>260</v>
      </c>
    </row>
    <row r="48" spans="9:40" x14ac:dyDescent="0.25">
      <c r="I48" s="201">
        <v>19</v>
      </c>
      <c r="J48" s="15">
        <v>2020</v>
      </c>
      <c r="K48" s="15" t="s">
        <v>260</v>
      </c>
      <c r="L48" s="17">
        <v>21</v>
      </c>
      <c r="M48" s="15">
        <v>3</v>
      </c>
      <c r="N48" s="220">
        <v>0.15</v>
      </c>
      <c r="O48" s="15"/>
      <c r="P48" s="15"/>
      <c r="Q48" s="15">
        <v>125</v>
      </c>
      <c r="R48" s="15" t="s">
        <v>629</v>
      </c>
      <c r="S48" s="201" t="str">
        <f>VLOOKUP(L48,'old -National RCs'!$K$20:$P$50,6,FALSE)</f>
        <v>DEGRADED PLANT CONDITION - Wildfire hazard, excessive biomass accumulation</v>
      </c>
      <c r="U48" s="94"/>
      <c r="V48" s="94"/>
      <c r="W48" s="144" t="s">
        <v>1</v>
      </c>
      <c r="X48" s="144">
        <v>0.01</v>
      </c>
      <c r="Y48" s="144" t="s">
        <v>629</v>
      </c>
      <c r="AA48" s="144" t="s">
        <v>1</v>
      </c>
      <c r="AB48" s="144">
        <v>0.01</v>
      </c>
      <c r="AC48" s="144" t="s">
        <v>629</v>
      </c>
      <c r="AF48" s="143" t="str">
        <f t="shared" si="0"/>
        <v>NET_Pasture</v>
      </c>
      <c r="AG48" s="144">
        <v>0.01</v>
      </c>
      <c r="AJ48" s="143" t="s">
        <v>655</v>
      </c>
      <c r="AK48" s="143">
        <f t="shared" si="2"/>
        <v>0.33</v>
      </c>
      <c r="AM48" s="143">
        <v>0.22999999999999998</v>
      </c>
      <c r="AN48" s="143" t="s">
        <v>260</v>
      </c>
    </row>
    <row r="49" spans="9:40" x14ac:dyDescent="0.25">
      <c r="I49" s="201">
        <v>20</v>
      </c>
      <c r="J49" s="15">
        <v>2020</v>
      </c>
      <c r="K49" s="135" t="s">
        <v>1</v>
      </c>
      <c r="L49" s="136">
        <v>6</v>
      </c>
      <c r="M49" s="135">
        <v>4</v>
      </c>
      <c r="N49" s="224">
        <v>0.15</v>
      </c>
      <c r="O49" s="275"/>
      <c r="P49" s="135"/>
      <c r="Q49" s="135">
        <v>1000</v>
      </c>
      <c r="R49" s="15" t="s">
        <v>629</v>
      </c>
      <c r="S49" s="201" t="str">
        <f>VLOOKUP(L49,'old -National RCs'!$K$20:$P$50,6,FALSE)</f>
        <v>DEGRADATION - Organic matter depletion</v>
      </c>
      <c r="U49" s="94"/>
      <c r="V49" s="94"/>
      <c r="W49" s="144" t="s">
        <v>2</v>
      </c>
      <c r="X49" s="144">
        <v>0.01</v>
      </c>
      <c r="Y49" s="144" t="s">
        <v>629</v>
      </c>
      <c r="AA49" s="144" t="s">
        <v>2</v>
      </c>
      <c r="AB49" s="144">
        <v>0.01</v>
      </c>
      <c r="AC49" s="144" t="s">
        <v>629</v>
      </c>
      <c r="AF49" s="143" t="str">
        <f t="shared" si="0"/>
        <v>NET_Range</v>
      </c>
      <c r="AG49" s="144">
        <v>0.01</v>
      </c>
      <c r="AJ49" s="143" t="s">
        <v>656</v>
      </c>
      <c r="AK49" s="143">
        <f t="shared" si="2"/>
        <v>0.2</v>
      </c>
      <c r="AM49" s="143">
        <v>0.05</v>
      </c>
      <c r="AN49" s="143" t="s">
        <v>260</v>
      </c>
    </row>
    <row r="50" spans="9:40" x14ac:dyDescent="0.25">
      <c r="I50" s="201">
        <v>21</v>
      </c>
      <c r="J50" s="15">
        <v>2020</v>
      </c>
      <c r="K50" s="135" t="s">
        <v>1</v>
      </c>
      <c r="L50" s="136">
        <v>16</v>
      </c>
      <c r="M50" s="135">
        <v>5</v>
      </c>
      <c r="N50" s="224">
        <v>0.15</v>
      </c>
      <c r="O50" s="135"/>
      <c r="P50" s="135"/>
      <c r="Q50" s="135">
        <v>1000</v>
      </c>
      <c r="R50" s="15" t="s">
        <v>629</v>
      </c>
      <c r="S50" s="201" t="str">
        <f>VLOOKUP(L50,'old -National RCs'!$K$20:$P$50,6,FALSE)</f>
        <v>WATER QUALITY DEGRADATION - Excessive sediment in surface waters</v>
      </c>
      <c r="U50" s="94"/>
      <c r="V50" s="94"/>
      <c r="W50" s="144" t="s">
        <v>3</v>
      </c>
      <c r="X50" s="144">
        <v>0.05</v>
      </c>
      <c r="Y50" s="144" t="s">
        <v>630</v>
      </c>
      <c r="AA50" s="144" t="s">
        <v>3</v>
      </c>
      <c r="AB50" s="144">
        <v>0.05</v>
      </c>
      <c r="AC50" s="144" t="s">
        <v>630</v>
      </c>
      <c r="AF50" s="143" t="str">
        <f t="shared" si="0"/>
        <v>NWT_Crop</v>
      </c>
      <c r="AG50" s="144">
        <v>0.05</v>
      </c>
      <c r="AJ50" s="143" t="s">
        <v>657</v>
      </c>
      <c r="AK50" s="143">
        <f t="shared" si="2"/>
        <v>0.2</v>
      </c>
      <c r="AM50" s="143">
        <v>0.05</v>
      </c>
      <c r="AN50" s="143" t="s">
        <v>260</v>
      </c>
    </row>
    <row r="51" spans="9:40" x14ac:dyDescent="0.25">
      <c r="I51" s="201">
        <v>22</v>
      </c>
      <c r="J51" s="15">
        <v>2020</v>
      </c>
      <c r="K51" s="15" t="s">
        <v>3</v>
      </c>
      <c r="L51" s="136">
        <v>6</v>
      </c>
      <c r="M51" s="135">
        <v>1</v>
      </c>
      <c r="N51" s="224">
        <v>0.05</v>
      </c>
      <c r="O51" s="135"/>
      <c r="P51" s="135"/>
      <c r="Q51" s="135">
        <v>40</v>
      </c>
      <c r="R51" s="135" t="s">
        <v>630</v>
      </c>
      <c r="S51" s="201" t="str">
        <f>VLOOKUP(L51,'old -National RCs'!$K$20:$P$50,6,FALSE)</f>
        <v>DEGRADATION - Organic matter depletion</v>
      </c>
      <c r="U51" s="94"/>
      <c r="V51" s="94"/>
      <c r="W51" s="144" t="s">
        <v>3</v>
      </c>
      <c r="X51" s="144">
        <v>0.05</v>
      </c>
      <c r="Y51" s="144" t="s">
        <v>630</v>
      </c>
      <c r="AA51" s="144" t="s">
        <v>3</v>
      </c>
      <c r="AB51" s="144">
        <v>0.05</v>
      </c>
      <c r="AC51" s="144" t="s">
        <v>630</v>
      </c>
      <c r="AF51" s="143" t="str">
        <f t="shared" si="0"/>
        <v>NWT_Crop</v>
      </c>
      <c r="AG51" s="144">
        <v>0.05</v>
      </c>
      <c r="AJ51" s="143" t="s">
        <v>658</v>
      </c>
      <c r="AK51" s="143">
        <f t="shared" si="2"/>
        <v>0.27</v>
      </c>
      <c r="AM51" s="143">
        <v>0.4</v>
      </c>
      <c r="AN51" s="143" t="s">
        <v>260</v>
      </c>
    </row>
    <row r="52" spans="9:40" x14ac:dyDescent="0.25">
      <c r="I52" s="201">
        <v>23</v>
      </c>
      <c r="J52" s="15">
        <v>2020</v>
      </c>
      <c r="K52" s="135" t="s">
        <v>1</v>
      </c>
      <c r="L52" s="136">
        <v>6</v>
      </c>
      <c r="M52" s="135">
        <v>1</v>
      </c>
      <c r="N52" s="224">
        <v>0.05</v>
      </c>
      <c r="O52" s="135"/>
      <c r="P52" s="135"/>
      <c r="Q52" s="135">
        <v>20</v>
      </c>
      <c r="R52" s="135" t="s">
        <v>630</v>
      </c>
      <c r="S52" s="201" t="str">
        <f>VLOOKUP(L52,'old -National RCs'!$K$20:$P$50,6,FALSE)</f>
        <v>DEGRADATION - Organic matter depletion</v>
      </c>
      <c r="U52" s="94"/>
      <c r="V52" s="94"/>
      <c r="W52" s="144" t="s">
        <v>3</v>
      </c>
      <c r="X52" s="144">
        <v>0.05</v>
      </c>
      <c r="Y52" s="144" t="s">
        <v>630</v>
      </c>
      <c r="AA52" s="144" t="s">
        <v>3</v>
      </c>
      <c r="AB52" s="144">
        <v>0.05</v>
      </c>
      <c r="AC52" s="144" t="s">
        <v>630</v>
      </c>
      <c r="AF52" s="143" t="str">
        <f t="shared" si="0"/>
        <v>NWT_Crop</v>
      </c>
      <c r="AG52" s="144">
        <v>0.05</v>
      </c>
      <c r="AJ52" s="143" t="s">
        <v>659</v>
      </c>
      <c r="AK52" s="143">
        <f t="shared" si="2"/>
        <v>0.69000000000000006</v>
      </c>
      <c r="AM52" s="143">
        <v>0.05</v>
      </c>
      <c r="AN52" s="143" t="s">
        <v>260</v>
      </c>
    </row>
    <row r="53" spans="9:40" x14ac:dyDescent="0.25">
      <c r="I53" s="201">
        <v>24</v>
      </c>
      <c r="J53" s="15">
        <v>2020</v>
      </c>
      <c r="K53" s="135" t="s">
        <v>3</v>
      </c>
      <c r="L53" s="136">
        <v>11</v>
      </c>
      <c r="M53" s="135">
        <v>2</v>
      </c>
      <c r="N53" s="224">
        <v>0.1</v>
      </c>
      <c r="O53" s="275"/>
      <c r="P53" s="135"/>
      <c r="Q53" s="135">
        <v>1500</v>
      </c>
      <c r="R53" s="135" t="s">
        <v>630</v>
      </c>
      <c r="S53" s="201" t="str">
        <f>VLOOKUP(L53,'old -National RCs'!$K$20:$P$50,6,FALSE)</f>
        <v>WATER QUALITY DEGRADATION - Excess nutrients in surface and ground waters</v>
      </c>
      <c r="U53" s="94"/>
      <c r="V53" s="94"/>
      <c r="W53" s="144" t="s">
        <v>3</v>
      </c>
      <c r="X53" s="144">
        <v>0.05</v>
      </c>
      <c r="Y53" s="144" t="s">
        <v>630</v>
      </c>
      <c r="AA53" s="144" t="s">
        <v>3</v>
      </c>
      <c r="AB53" s="144">
        <v>0.05</v>
      </c>
      <c r="AC53" s="144" t="s">
        <v>630</v>
      </c>
      <c r="AF53" s="143" t="str">
        <f t="shared" si="0"/>
        <v>NWT_Crop</v>
      </c>
      <c r="AG53" s="144">
        <v>0.05</v>
      </c>
      <c r="AJ53" s="143" t="s">
        <v>660</v>
      </c>
      <c r="AK53" s="143">
        <f t="shared" si="2"/>
        <v>0</v>
      </c>
      <c r="AM53" s="143">
        <v>0.04</v>
      </c>
      <c r="AN53" s="143" t="s">
        <v>1</v>
      </c>
    </row>
    <row r="54" spans="9:40" x14ac:dyDescent="0.25">
      <c r="I54" s="201">
        <v>25</v>
      </c>
      <c r="J54" s="15">
        <v>2020</v>
      </c>
      <c r="K54" s="135" t="s">
        <v>411</v>
      </c>
      <c r="L54" s="136">
        <v>11</v>
      </c>
      <c r="M54" s="135">
        <v>2</v>
      </c>
      <c r="N54" s="224">
        <v>0.1</v>
      </c>
      <c r="O54" s="135"/>
      <c r="P54" s="135"/>
      <c r="Q54" s="135">
        <v>50</v>
      </c>
      <c r="R54" s="135" t="s">
        <v>630</v>
      </c>
      <c r="S54" s="201" t="str">
        <f>VLOOKUP(L54,'old -National RCs'!$K$20:$P$50,6,FALSE)</f>
        <v>WATER QUALITY DEGRADATION - Excess nutrients in surface and ground waters</v>
      </c>
      <c r="U54" s="94"/>
      <c r="V54" s="94"/>
      <c r="W54" s="144" t="s">
        <v>3</v>
      </c>
      <c r="X54" s="144">
        <v>0.1</v>
      </c>
      <c r="Y54" s="144" t="s">
        <v>630</v>
      </c>
      <c r="AA54" s="144" t="s">
        <v>3</v>
      </c>
      <c r="AB54" s="144">
        <v>0.1</v>
      </c>
      <c r="AC54" s="144" t="s">
        <v>630</v>
      </c>
      <c r="AF54" s="143" t="str">
        <f t="shared" si="0"/>
        <v>NWT_Crop</v>
      </c>
      <c r="AG54" s="144">
        <v>0.1</v>
      </c>
      <c r="AJ54" s="143" t="s">
        <v>661</v>
      </c>
      <c r="AK54" s="143">
        <f t="shared" si="2"/>
        <v>0.05</v>
      </c>
      <c r="AM54" s="143">
        <v>0.05</v>
      </c>
      <c r="AN54" s="143" t="s">
        <v>1</v>
      </c>
    </row>
    <row r="55" spans="9:40" x14ac:dyDescent="0.25">
      <c r="I55" s="201">
        <v>26</v>
      </c>
      <c r="J55" s="15">
        <v>2020</v>
      </c>
      <c r="K55" s="135" t="s">
        <v>1</v>
      </c>
      <c r="L55" s="136">
        <v>11</v>
      </c>
      <c r="M55" s="135">
        <v>2</v>
      </c>
      <c r="N55" s="224">
        <v>0.1</v>
      </c>
      <c r="O55" s="135"/>
      <c r="P55" s="135"/>
      <c r="Q55" s="135">
        <v>120</v>
      </c>
      <c r="R55" s="135" t="s">
        <v>630</v>
      </c>
      <c r="S55" s="201" t="str">
        <f>VLOOKUP(L55,'old -National RCs'!$K$20:$P$50,6,FALSE)</f>
        <v>WATER QUALITY DEGRADATION - Excess nutrients in surface and ground waters</v>
      </c>
      <c r="U55" s="94"/>
      <c r="V55" s="94"/>
      <c r="W55" s="144" t="s">
        <v>260</v>
      </c>
      <c r="X55" s="154">
        <v>0.3</v>
      </c>
      <c r="Y55" s="144" t="s">
        <v>630</v>
      </c>
      <c r="AA55" s="144" t="s">
        <v>260</v>
      </c>
      <c r="AB55" s="154">
        <v>0.3</v>
      </c>
      <c r="AC55" s="144" t="s">
        <v>630</v>
      </c>
      <c r="AF55" s="143" t="str">
        <f t="shared" si="0"/>
        <v>NWT_Forest</v>
      </c>
      <c r="AG55" s="154">
        <v>0.3</v>
      </c>
      <c r="AJ55" s="143" t="s">
        <v>662</v>
      </c>
      <c r="AK55" s="143">
        <f t="shared" si="2"/>
        <v>0.13</v>
      </c>
      <c r="AM55" s="143">
        <v>0.18000000000000002</v>
      </c>
      <c r="AN55" s="143" t="s">
        <v>1</v>
      </c>
    </row>
    <row r="56" spans="9:40" x14ac:dyDescent="0.25">
      <c r="I56" s="201">
        <v>27</v>
      </c>
      <c r="J56" s="15">
        <v>2020</v>
      </c>
      <c r="K56" s="135" t="s">
        <v>3</v>
      </c>
      <c r="L56" s="136">
        <v>18</v>
      </c>
      <c r="M56" s="135">
        <v>3</v>
      </c>
      <c r="N56" s="224">
        <v>0.05</v>
      </c>
      <c r="O56" s="135"/>
      <c r="P56" s="135"/>
      <c r="Q56" s="135">
        <v>15</v>
      </c>
      <c r="R56" s="135" t="s">
        <v>630</v>
      </c>
      <c r="S56" s="201" t="str">
        <f>VLOOKUP(L56,'old -National RCs'!$K$20:$P$50,6,FALSE)</f>
        <v>DEGRADED PLANT CONDITION - Undesirable plant productivity and health</v>
      </c>
      <c r="U56" s="94"/>
      <c r="V56" s="94"/>
      <c r="W56" s="144" t="s">
        <v>260</v>
      </c>
      <c r="X56" s="144">
        <v>0.05</v>
      </c>
      <c r="Y56" s="144" t="s">
        <v>630</v>
      </c>
      <c r="AA56" s="144" t="s">
        <v>260</v>
      </c>
      <c r="AB56" s="144">
        <v>0.05</v>
      </c>
      <c r="AC56" s="144" t="s">
        <v>630</v>
      </c>
      <c r="AF56" s="143" t="str">
        <f t="shared" si="0"/>
        <v>NWT_Forest</v>
      </c>
      <c r="AG56" s="144">
        <v>0.05</v>
      </c>
      <c r="AJ56" s="143" t="s">
        <v>663</v>
      </c>
      <c r="AK56" s="143">
        <f t="shared" si="2"/>
        <v>0.13</v>
      </c>
      <c r="AM56" s="143">
        <v>0.12</v>
      </c>
      <c r="AN56" s="143" t="s">
        <v>1</v>
      </c>
    </row>
    <row r="57" spans="9:40" x14ac:dyDescent="0.25">
      <c r="I57" s="201">
        <v>28</v>
      </c>
      <c r="J57" s="15">
        <v>2020</v>
      </c>
      <c r="K57" s="135" t="s">
        <v>260</v>
      </c>
      <c r="L57" s="136">
        <v>18</v>
      </c>
      <c r="M57" s="135">
        <v>3</v>
      </c>
      <c r="N57" s="224">
        <v>0.2</v>
      </c>
      <c r="O57" s="135"/>
      <c r="P57" s="135"/>
      <c r="Q57" s="135">
        <v>60</v>
      </c>
      <c r="R57" s="135" t="s">
        <v>630</v>
      </c>
      <c r="S57" s="201" t="str">
        <f>VLOOKUP(L57,'old -National RCs'!$K$20:$P$50,6,FALSE)</f>
        <v>DEGRADED PLANT CONDITION - Undesirable plant productivity and health</v>
      </c>
      <c r="U57" s="94"/>
      <c r="V57" s="94"/>
      <c r="W57" s="144" t="s">
        <v>1</v>
      </c>
      <c r="X57" s="144">
        <v>0.05</v>
      </c>
      <c r="Y57" s="144" t="s">
        <v>630</v>
      </c>
      <c r="AA57" s="144" t="s">
        <v>1</v>
      </c>
      <c r="AB57" s="144">
        <v>0.05</v>
      </c>
      <c r="AC57" s="144" t="s">
        <v>630</v>
      </c>
      <c r="AF57" s="143" t="str">
        <f t="shared" si="0"/>
        <v>NWT_Pasture</v>
      </c>
      <c r="AG57" s="144">
        <v>0.05</v>
      </c>
      <c r="AJ57" s="143" t="s">
        <v>664</v>
      </c>
      <c r="AK57" s="143">
        <f t="shared" si="2"/>
        <v>0.25</v>
      </c>
      <c r="AM57" s="143">
        <v>0.21</v>
      </c>
      <c r="AN57" s="143" t="s">
        <v>1</v>
      </c>
    </row>
    <row r="58" spans="9:40" x14ac:dyDescent="0.25">
      <c r="I58" s="201">
        <v>29</v>
      </c>
      <c r="J58" s="15">
        <v>2020</v>
      </c>
      <c r="K58" s="135" t="s">
        <v>1</v>
      </c>
      <c r="L58" s="136">
        <v>18</v>
      </c>
      <c r="M58" s="135">
        <v>3</v>
      </c>
      <c r="N58" s="224">
        <v>0.05</v>
      </c>
      <c r="O58" s="135"/>
      <c r="P58" s="135"/>
      <c r="Q58" s="135">
        <v>40</v>
      </c>
      <c r="R58" s="135" t="s">
        <v>630</v>
      </c>
      <c r="S58" s="201" t="str">
        <f>VLOOKUP(L58,'old -National RCs'!$K$20:$P$50,6,FALSE)</f>
        <v>DEGRADED PLANT CONDITION - Undesirable plant productivity and health</v>
      </c>
      <c r="U58" s="94"/>
      <c r="V58" s="94"/>
      <c r="W58" s="144" t="s">
        <v>1</v>
      </c>
      <c r="X58" s="144">
        <v>0.25</v>
      </c>
      <c r="Y58" s="144" t="s">
        <v>630</v>
      </c>
      <c r="AA58" s="144" t="s">
        <v>1</v>
      </c>
      <c r="AB58" s="144">
        <v>0.25</v>
      </c>
      <c r="AC58" s="144" t="s">
        <v>630</v>
      </c>
      <c r="AF58" s="143" t="str">
        <f t="shared" si="0"/>
        <v>NWT_Pasture</v>
      </c>
      <c r="AG58" s="144">
        <v>0.25</v>
      </c>
      <c r="AJ58" s="143" t="s">
        <v>665</v>
      </c>
      <c r="AK58" s="143">
        <f t="shared" si="2"/>
        <v>0.35</v>
      </c>
      <c r="AM58" s="143">
        <v>0.08</v>
      </c>
      <c r="AN58" s="143" t="s">
        <v>1</v>
      </c>
    </row>
    <row r="59" spans="9:40" x14ac:dyDescent="0.25">
      <c r="I59" s="201">
        <v>30</v>
      </c>
      <c r="J59" s="15">
        <v>2020</v>
      </c>
      <c r="K59" s="15" t="s">
        <v>3</v>
      </c>
      <c r="L59" s="17">
        <v>22</v>
      </c>
      <c r="M59" s="15">
        <v>4</v>
      </c>
      <c r="N59" s="220">
        <v>0.1</v>
      </c>
      <c r="O59" s="15"/>
      <c r="P59" s="15"/>
      <c r="Q59" s="15">
        <v>15</v>
      </c>
      <c r="R59" s="135" t="s">
        <v>630</v>
      </c>
      <c r="S59" s="201" t="str">
        <f>VLOOKUP(L59,'old -National RCs'!$K$20:$P$50,6,FALSE)</f>
        <v>INADEQUATE HABITAT FOR FISH AND WILDLIFE - Habitat degradation</v>
      </c>
      <c r="U59" s="94"/>
      <c r="V59" s="94"/>
      <c r="W59" s="144" t="s">
        <v>1</v>
      </c>
      <c r="X59" s="144">
        <v>0.05</v>
      </c>
      <c r="Y59" s="144" t="s">
        <v>630</v>
      </c>
      <c r="AA59" s="144" t="s">
        <v>1</v>
      </c>
      <c r="AB59" s="144">
        <v>0.05</v>
      </c>
      <c r="AC59" s="144" t="s">
        <v>630</v>
      </c>
      <c r="AF59" s="143" t="str">
        <f t="shared" si="0"/>
        <v>NWT_Pasture</v>
      </c>
      <c r="AG59" s="144">
        <v>0.05</v>
      </c>
      <c r="AJ59" s="143" t="s">
        <v>666</v>
      </c>
      <c r="AK59" s="143">
        <f t="shared" si="2"/>
        <v>0.05</v>
      </c>
      <c r="AM59" s="143">
        <v>0.1</v>
      </c>
      <c r="AN59" s="143" t="s">
        <v>1</v>
      </c>
    </row>
    <row r="60" spans="9:40" x14ac:dyDescent="0.25">
      <c r="I60" s="201">
        <v>31</v>
      </c>
      <c r="J60" s="15">
        <v>2020</v>
      </c>
      <c r="K60" s="15" t="s">
        <v>260</v>
      </c>
      <c r="L60" s="17">
        <v>22</v>
      </c>
      <c r="M60" s="15">
        <v>4</v>
      </c>
      <c r="N60" s="220">
        <v>0.05</v>
      </c>
      <c r="O60" s="15"/>
      <c r="P60" s="15"/>
      <c r="Q60" s="15">
        <v>100</v>
      </c>
      <c r="R60" s="135" t="s">
        <v>630</v>
      </c>
      <c r="S60" s="201" t="str">
        <f>VLOOKUP(L60,'old -National RCs'!$K$20:$P$50,6,FALSE)</f>
        <v>INADEQUATE HABITAT FOR FISH AND WILDLIFE - Habitat degradation</v>
      </c>
      <c r="U60" s="94"/>
      <c r="V60" s="94"/>
      <c r="W60" s="144" t="s">
        <v>3</v>
      </c>
      <c r="X60" s="144">
        <v>0.35</v>
      </c>
      <c r="Y60" s="144" t="s">
        <v>631</v>
      </c>
      <c r="AA60" s="144" t="s">
        <v>3</v>
      </c>
      <c r="AB60" s="144">
        <v>0.35</v>
      </c>
      <c r="AC60" s="144" t="s">
        <v>631</v>
      </c>
      <c r="AF60" s="143" t="str">
        <f t="shared" si="0"/>
        <v>PAL_Crop</v>
      </c>
      <c r="AG60" s="144">
        <v>0.35</v>
      </c>
      <c r="AJ60" s="143" t="s">
        <v>667</v>
      </c>
      <c r="AK60" s="143">
        <f t="shared" si="2"/>
        <v>0.1</v>
      </c>
      <c r="AM60" s="143">
        <v>0.18</v>
      </c>
      <c r="AN60" s="143" t="s">
        <v>1</v>
      </c>
    </row>
    <row r="61" spans="9:40" x14ac:dyDescent="0.25">
      <c r="I61" s="201">
        <v>32</v>
      </c>
      <c r="J61" s="15">
        <v>2020</v>
      </c>
      <c r="K61" s="15" t="s">
        <v>411</v>
      </c>
      <c r="L61" s="17">
        <v>22</v>
      </c>
      <c r="M61" s="15">
        <v>4</v>
      </c>
      <c r="N61" s="220">
        <v>0.1</v>
      </c>
      <c r="O61" s="15"/>
      <c r="P61" s="15"/>
      <c r="Q61" s="15">
        <v>50</v>
      </c>
      <c r="R61" s="135" t="s">
        <v>630</v>
      </c>
      <c r="S61" s="201" t="str">
        <f>VLOOKUP(L61,'old -National RCs'!$K$20:$P$50,6,FALSE)</f>
        <v>INADEQUATE HABITAT FOR FISH AND WILDLIFE - Habitat degradation</v>
      </c>
      <c r="U61" s="94"/>
      <c r="V61" s="94"/>
      <c r="W61" s="144" t="s">
        <v>3</v>
      </c>
      <c r="X61" s="144">
        <v>0.3</v>
      </c>
      <c r="Y61" s="144" t="s">
        <v>631</v>
      </c>
      <c r="AA61" s="144" t="s">
        <v>3</v>
      </c>
      <c r="AB61" s="144">
        <v>0.3</v>
      </c>
      <c r="AC61" s="144" t="s">
        <v>631</v>
      </c>
      <c r="AF61" s="143" t="str">
        <f t="shared" si="0"/>
        <v>PAL_Crop</v>
      </c>
      <c r="AG61" s="144">
        <v>0.3</v>
      </c>
      <c r="AJ61" s="143" t="s">
        <v>668</v>
      </c>
      <c r="AK61" s="143">
        <f t="shared" si="2"/>
        <v>0.25</v>
      </c>
      <c r="AM61" s="143">
        <v>6.0000000000000005E-2</v>
      </c>
      <c r="AN61" s="143" t="s">
        <v>2</v>
      </c>
    </row>
    <row r="62" spans="9:40" x14ac:dyDescent="0.25">
      <c r="I62" s="201">
        <v>33</v>
      </c>
      <c r="J62" s="15">
        <v>2020</v>
      </c>
      <c r="K62" s="15" t="s">
        <v>2</v>
      </c>
      <c r="L62" s="17">
        <v>10</v>
      </c>
      <c r="M62" s="15">
        <v>5</v>
      </c>
      <c r="N62" s="220">
        <v>0.05</v>
      </c>
      <c r="O62" s="15"/>
      <c r="P62" s="15"/>
      <c r="Q62" s="15">
        <v>20</v>
      </c>
      <c r="R62" s="135" t="s">
        <v>630</v>
      </c>
      <c r="S62" s="201" t="str">
        <f>VLOOKUP(L62,'old -National RCs'!$K$20:$P$50,6,FALSE)</f>
        <v>EXCESS/INSUFFICIENT WATER - Inefficient use of irrigation water</v>
      </c>
      <c r="U62" s="94"/>
      <c r="V62" s="94"/>
      <c r="W62" s="144" t="s">
        <v>260</v>
      </c>
      <c r="X62" s="144">
        <v>0.1</v>
      </c>
      <c r="Y62" s="144" t="s">
        <v>631</v>
      </c>
      <c r="AA62" s="144" t="s">
        <v>260</v>
      </c>
      <c r="AB62" s="144">
        <v>0.1</v>
      </c>
      <c r="AC62" s="144" t="s">
        <v>631</v>
      </c>
      <c r="AF62" s="143" t="str">
        <f t="shared" si="0"/>
        <v>PAL_Forest</v>
      </c>
      <c r="AG62" s="144">
        <v>0.1</v>
      </c>
      <c r="AJ62" s="143" t="s">
        <v>669</v>
      </c>
      <c r="AK62" s="143">
        <f t="shared" si="2"/>
        <v>0.2</v>
      </c>
      <c r="AM62" s="143">
        <v>0.1</v>
      </c>
      <c r="AN62" s="143" t="s">
        <v>2</v>
      </c>
    </row>
    <row r="63" spans="9:40" x14ac:dyDescent="0.25">
      <c r="I63" s="201">
        <v>34</v>
      </c>
      <c r="J63" s="15">
        <v>2020</v>
      </c>
      <c r="K63" s="15" t="s">
        <v>3</v>
      </c>
      <c r="L63" s="17">
        <v>6</v>
      </c>
      <c r="M63" s="15">
        <v>1</v>
      </c>
      <c r="N63" s="220">
        <v>0.5</v>
      </c>
      <c r="O63" s="15"/>
      <c r="P63" s="15"/>
      <c r="Q63" s="15">
        <v>3600</v>
      </c>
      <c r="R63" s="15" t="s">
        <v>631</v>
      </c>
      <c r="S63" s="201" t="str">
        <f>VLOOKUP(L63,'old -National RCs'!$K$20:$P$50,6,FALSE)</f>
        <v>DEGRADATION - Organic matter depletion</v>
      </c>
      <c r="U63" s="94"/>
      <c r="V63" s="94"/>
      <c r="W63" s="144" t="s">
        <v>1</v>
      </c>
      <c r="X63" s="144">
        <v>0.1</v>
      </c>
      <c r="Y63" s="144" t="s">
        <v>631</v>
      </c>
      <c r="AA63" s="144" t="s">
        <v>1</v>
      </c>
      <c r="AB63" s="144">
        <v>0.1</v>
      </c>
      <c r="AC63" s="144" t="s">
        <v>631</v>
      </c>
      <c r="AF63" s="143" t="str">
        <f t="shared" si="0"/>
        <v>PAL_Pasture</v>
      </c>
      <c r="AG63" s="144">
        <v>0.1</v>
      </c>
      <c r="AJ63" s="143" t="s">
        <v>670</v>
      </c>
      <c r="AK63" s="143">
        <f t="shared" si="2"/>
        <v>0.22</v>
      </c>
      <c r="AM63" s="143">
        <v>0.1</v>
      </c>
      <c r="AN63" s="143" t="s">
        <v>2</v>
      </c>
    </row>
    <row r="64" spans="9:40" x14ac:dyDescent="0.25">
      <c r="I64" s="201">
        <v>35</v>
      </c>
      <c r="J64" s="15">
        <v>2020</v>
      </c>
      <c r="K64" s="15" t="s">
        <v>2</v>
      </c>
      <c r="L64" s="17">
        <v>6</v>
      </c>
      <c r="M64" s="15">
        <v>1</v>
      </c>
      <c r="N64" s="220">
        <v>0.05</v>
      </c>
      <c r="O64" s="15"/>
      <c r="P64" s="15"/>
      <c r="Q64" s="15">
        <v>250</v>
      </c>
      <c r="R64" s="15" t="s">
        <v>631</v>
      </c>
      <c r="S64" s="201" t="str">
        <f>VLOOKUP(L64,'old -National RCs'!$K$20:$P$50,6,FALSE)</f>
        <v>DEGRADATION - Organic matter depletion</v>
      </c>
      <c r="U64" s="94"/>
      <c r="V64" s="94"/>
      <c r="W64" s="144" t="s">
        <v>1</v>
      </c>
      <c r="X64" s="144">
        <v>0.05</v>
      </c>
      <c r="Y64" s="144" t="s">
        <v>631</v>
      </c>
      <c r="AA64" s="144" t="s">
        <v>1</v>
      </c>
      <c r="AB64" s="144">
        <v>0.05</v>
      </c>
      <c r="AC64" s="144" t="s">
        <v>631</v>
      </c>
      <c r="AF64" s="143" t="str">
        <f t="shared" si="0"/>
        <v>PAL_Pasture</v>
      </c>
      <c r="AG64" s="144">
        <v>0.05</v>
      </c>
      <c r="AJ64" s="143" t="s">
        <v>671</v>
      </c>
      <c r="AK64" s="143">
        <f t="shared" si="2"/>
        <v>0.4</v>
      </c>
      <c r="AM64" s="143">
        <v>7.0000000000000007E-2</v>
      </c>
      <c r="AN64" s="143" t="s">
        <v>2</v>
      </c>
    </row>
    <row r="65" spans="9:40" x14ac:dyDescent="0.25">
      <c r="I65" s="201">
        <v>36</v>
      </c>
      <c r="J65" s="15">
        <v>2020</v>
      </c>
      <c r="K65" s="15" t="s">
        <v>260</v>
      </c>
      <c r="L65" s="17">
        <v>18</v>
      </c>
      <c r="M65" s="15">
        <v>2</v>
      </c>
      <c r="N65" s="220">
        <v>0.2</v>
      </c>
      <c r="O65" s="15"/>
      <c r="P65" s="15"/>
      <c r="Q65" s="15">
        <v>150</v>
      </c>
      <c r="R65" s="15" t="s">
        <v>631</v>
      </c>
      <c r="S65" s="201" t="str">
        <f>VLOOKUP(L65,'old -National RCs'!$K$20:$P$50,6,FALSE)</f>
        <v>DEGRADED PLANT CONDITION - Undesirable plant productivity and health</v>
      </c>
      <c r="U65" s="94"/>
      <c r="V65" s="94"/>
      <c r="W65" s="144" t="s">
        <v>2</v>
      </c>
      <c r="X65" s="144">
        <v>0.1</v>
      </c>
      <c r="Y65" s="144" t="s">
        <v>631</v>
      </c>
      <c r="AA65" s="144" t="s">
        <v>2</v>
      </c>
      <c r="AB65" s="144">
        <v>0.1</v>
      </c>
      <c r="AC65" s="144" t="s">
        <v>631</v>
      </c>
      <c r="AF65" s="143" t="str">
        <f t="shared" si="0"/>
        <v>PAL_Range</v>
      </c>
      <c r="AG65" s="144">
        <v>0.1</v>
      </c>
      <c r="AJ65" s="143" t="s">
        <v>672</v>
      </c>
      <c r="AK65" s="143">
        <f t="shared" si="2"/>
        <v>0.155</v>
      </c>
      <c r="AM65" s="143">
        <v>0.09</v>
      </c>
      <c r="AN65" s="143" t="s">
        <v>2</v>
      </c>
    </row>
    <row r="66" spans="9:40" x14ac:dyDescent="0.25">
      <c r="I66" s="201">
        <v>37</v>
      </c>
      <c r="J66" s="15">
        <v>2020</v>
      </c>
      <c r="K66" s="15" t="s">
        <v>1</v>
      </c>
      <c r="L66" s="17">
        <v>18</v>
      </c>
      <c r="M66" s="15">
        <v>2</v>
      </c>
      <c r="N66" s="220">
        <v>0.1</v>
      </c>
      <c r="O66" s="15"/>
      <c r="P66" s="15"/>
      <c r="Q66" s="15">
        <v>40</v>
      </c>
      <c r="R66" s="15" t="s">
        <v>631</v>
      </c>
      <c r="S66" s="201" t="str">
        <f>VLOOKUP(L66,'old -National RCs'!$K$20:$P$50,6,FALSE)</f>
        <v>DEGRADED PLANT CONDITION - Undesirable plant productivity and health</v>
      </c>
      <c r="U66" s="94"/>
      <c r="V66" s="94"/>
      <c r="W66" s="144" t="s">
        <v>3</v>
      </c>
      <c r="X66" s="154">
        <v>0.15</v>
      </c>
      <c r="Y66" s="144" t="s">
        <v>632</v>
      </c>
      <c r="AA66" s="144" t="s">
        <v>3</v>
      </c>
      <c r="AB66" s="154">
        <v>0.15</v>
      </c>
      <c r="AC66" s="144" t="s">
        <v>632</v>
      </c>
      <c r="AF66" s="143" t="str">
        <f t="shared" si="0"/>
        <v>PST_Crop</v>
      </c>
      <c r="AG66" s="154">
        <v>0.15</v>
      </c>
      <c r="AJ66" s="143" t="s">
        <v>673</v>
      </c>
      <c r="AK66" s="143">
        <f t="shared" si="2"/>
        <v>0.46</v>
      </c>
      <c r="AM66" s="143">
        <v>0.25</v>
      </c>
      <c r="AN66" s="143" t="s">
        <v>2</v>
      </c>
    </row>
    <row r="67" spans="9:40" x14ac:dyDescent="0.25">
      <c r="I67" s="201">
        <v>38</v>
      </c>
      <c r="J67" s="15">
        <v>2020</v>
      </c>
      <c r="K67" s="15" t="s">
        <v>2</v>
      </c>
      <c r="L67" s="17">
        <v>18</v>
      </c>
      <c r="M67" s="15">
        <v>2</v>
      </c>
      <c r="N67" s="220">
        <v>0.1</v>
      </c>
      <c r="O67" s="15"/>
      <c r="P67" s="15"/>
      <c r="Q67" s="15">
        <v>400</v>
      </c>
      <c r="R67" s="15" t="s">
        <v>631</v>
      </c>
      <c r="S67" s="201" t="str">
        <f>VLOOKUP(L67,'old -National RCs'!$K$20:$P$50,6,FALSE)</f>
        <v>DEGRADED PLANT CONDITION - Undesirable plant productivity and health</v>
      </c>
      <c r="U67" s="94"/>
      <c r="V67" s="94"/>
      <c r="W67" s="144" t="s">
        <v>3</v>
      </c>
      <c r="X67" s="154">
        <v>0.06</v>
      </c>
      <c r="Y67" s="144" t="s">
        <v>632</v>
      </c>
      <c r="AA67" s="144" t="s">
        <v>3</v>
      </c>
      <c r="AB67" s="154">
        <v>0.06</v>
      </c>
      <c r="AC67" s="144" t="s">
        <v>632</v>
      </c>
      <c r="AF67" s="143" t="str">
        <f t="shared" si="0"/>
        <v>PST_Crop</v>
      </c>
      <c r="AG67" s="154">
        <v>0.06</v>
      </c>
      <c r="AJ67" s="143" t="s">
        <v>674</v>
      </c>
      <c r="AK67" s="143">
        <f t="shared" si="2"/>
        <v>0.15</v>
      </c>
      <c r="AM67" s="143">
        <v>0.28000000000000003</v>
      </c>
      <c r="AN67" s="143" t="s">
        <v>2</v>
      </c>
    </row>
    <row r="68" spans="9:40" x14ac:dyDescent="0.25">
      <c r="I68" s="201">
        <v>39</v>
      </c>
      <c r="J68" s="15">
        <v>2020</v>
      </c>
      <c r="K68" s="15" t="s">
        <v>3</v>
      </c>
      <c r="L68" s="17">
        <v>11</v>
      </c>
      <c r="M68" s="15">
        <v>3</v>
      </c>
      <c r="N68" s="220">
        <v>0.05</v>
      </c>
      <c r="O68" s="15"/>
      <c r="P68" s="15"/>
      <c r="Q68" s="15">
        <v>800</v>
      </c>
      <c r="R68" s="15" t="s">
        <v>631</v>
      </c>
      <c r="S68" s="201" t="str">
        <f>VLOOKUP(L68,'old -National RCs'!$K$20:$P$50,6,FALSE)</f>
        <v>WATER QUALITY DEGRADATION - Excess nutrients in surface and ground waters</v>
      </c>
      <c r="U68" s="94"/>
      <c r="V68" s="94"/>
      <c r="W68" s="144" t="s">
        <v>3</v>
      </c>
      <c r="X68" s="154">
        <v>0.05</v>
      </c>
      <c r="Y68" s="144" t="s">
        <v>632</v>
      </c>
      <c r="AA68" s="144" t="s">
        <v>3</v>
      </c>
      <c r="AB68" s="154">
        <v>0.05</v>
      </c>
      <c r="AC68" s="144" t="s">
        <v>632</v>
      </c>
      <c r="AF68" s="143" t="str">
        <f t="shared" si="0"/>
        <v>PST_Crop</v>
      </c>
      <c r="AG68" s="154">
        <v>0.05</v>
      </c>
      <c r="AJ68" s="143" t="s">
        <v>675</v>
      </c>
      <c r="AK68" s="143">
        <f t="shared" si="2"/>
        <v>0.1</v>
      </c>
    </row>
    <row r="69" spans="9:40" x14ac:dyDescent="0.25">
      <c r="I69" s="201">
        <v>40</v>
      </c>
      <c r="J69" s="15">
        <v>2020</v>
      </c>
      <c r="K69" s="15" t="s">
        <v>3</v>
      </c>
      <c r="L69" s="17">
        <v>11</v>
      </c>
      <c r="M69" s="15">
        <v>1</v>
      </c>
      <c r="N69" s="220">
        <v>0.03</v>
      </c>
      <c r="O69" s="15"/>
      <c r="P69" s="15"/>
      <c r="Q69" s="15">
        <v>0</v>
      </c>
      <c r="R69" s="15" t="s">
        <v>632</v>
      </c>
      <c r="S69" s="201" t="str">
        <f>VLOOKUP(L69,'old -National RCs'!$K$20:$P$50,6,FALSE)</f>
        <v>WATER QUALITY DEGRADATION - Excess nutrients in surface and ground waters</v>
      </c>
      <c r="U69" s="94"/>
      <c r="V69" s="94"/>
      <c r="W69" s="144" t="s">
        <v>3</v>
      </c>
      <c r="X69" s="154">
        <v>7.0000000000000007E-2</v>
      </c>
      <c r="Y69" s="144" t="s">
        <v>632</v>
      </c>
      <c r="AA69" s="144" t="s">
        <v>3</v>
      </c>
      <c r="AB69" s="154">
        <v>7.0000000000000007E-2</v>
      </c>
      <c r="AC69" s="144" t="s">
        <v>632</v>
      </c>
      <c r="AF69" s="143" t="str">
        <f t="shared" si="0"/>
        <v>PST_Crop</v>
      </c>
      <c r="AG69" s="154">
        <v>7.0000000000000007E-2</v>
      </c>
      <c r="AJ69" s="143" t="s">
        <v>676</v>
      </c>
      <c r="AK69" s="143">
        <f t="shared" si="2"/>
        <v>0.29000000000000004</v>
      </c>
    </row>
    <row r="70" spans="9:40" x14ac:dyDescent="0.25">
      <c r="I70" s="201">
        <v>41</v>
      </c>
      <c r="J70" s="15">
        <v>2020</v>
      </c>
      <c r="K70" s="15" t="s">
        <v>411</v>
      </c>
      <c r="L70" s="17">
        <v>11</v>
      </c>
      <c r="M70" s="15">
        <v>1</v>
      </c>
      <c r="N70" s="220">
        <v>0.14000000000000001</v>
      </c>
      <c r="O70" s="15"/>
      <c r="P70" s="15"/>
      <c r="Q70" s="15">
        <v>0</v>
      </c>
      <c r="R70" s="15" t="s">
        <v>632</v>
      </c>
      <c r="S70" s="201" t="str">
        <f>VLOOKUP(L70,'old -National RCs'!$K$20:$P$50,6,FALSE)</f>
        <v>WATER QUALITY DEGRADATION - Excess nutrients in surface and ground waters</v>
      </c>
      <c r="U70" s="94"/>
      <c r="V70" s="94"/>
      <c r="W70" s="144" t="s">
        <v>260</v>
      </c>
      <c r="X70" s="154">
        <v>0.1</v>
      </c>
      <c r="Y70" s="144" t="s">
        <v>632</v>
      </c>
      <c r="AA70" s="144" t="s">
        <v>260</v>
      </c>
      <c r="AB70" s="154">
        <v>0.1</v>
      </c>
      <c r="AC70" s="144" t="s">
        <v>632</v>
      </c>
      <c r="AF70" s="143" t="str">
        <f t="shared" si="0"/>
        <v>PST_Forest</v>
      </c>
      <c r="AG70" s="154">
        <v>0.1</v>
      </c>
      <c r="AJ70" s="94"/>
      <c r="AK70" s="94"/>
    </row>
    <row r="71" spans="9:40" x14ac:dyDescent="0.25">
      <c r="I71" s="201">
        <v>42</v>
      </c>
      <c r="J71" s="15">
        <v>2020</v>
      </c>
      <c r="K71" s="15" t="s">
        <v>1</v>
      </c>
      <c r="L71" s="17">
        <v>11</v>
      </c>
      <c r="M71" s="15">
        <v>1</v>
      </c>
      <c r="N71" s="220">
        <v>0.03</v>
      </c>
      <c r="O71" s="15"/>
      <c r="P71" s="15"/>
      <c r="Q71" s="15">
        <v>0</v>
      </c>
      <c r="R71" s="15" t="s">
        <v>632</v>
      </c>
      <c r="S71" s="201" t="str">
        <f>VLOOKUP(L71,'old -National RCs'!$K$20:$P$50,6,FALSE)</f>
        <v>WATER QUALITY DEGRADATION - Excess nutrients in surface and ground waters</v>
      </c>
      <c r="U71" s="94"/>
      <c r="V71" s="94"/>
      <c r="W71" s="144" t="s">
        <v>260</v>
      </c>
      <c r="X71" s="154">
        <v>0.1</v>
      </c>
      <c r="Y71" s="144" t="s">
        <v>632</v>
      </c>
      <c r="AA71" s="144" t="s">
        <v>260</v>
      </c>
      <c r="AB71" s="154">
        <v>0.1</v>
      </c>
      <c r="AC71" s="144" t="s">
        <v>632</v>
      </c>
      <c r="AF71" s="143" t="str">
        <f t="shared" si="0"/>
        <v>PST_Forest</v>
      </c>
      <c r="AG71" s="154">
        <v>0.1</v>
      </c>
      <c r="AJ71" s="94"/>
      <c r="AK71" s="94"/>
    </row>
    <row r="72" spans="9:40" x14ac:dyDescent="0.25">
      <c r="I72" s="201">
        <v>43</v>
      </c>
      <c r="J72" s="15">
        <v>2020</v>
      </c>
      <c r="K72" s="15" t="s">
        <v>3</v>
      </c>
      <c r="L72" s="17">
        <v>13</v>
      </c>
      <c r="M72" s="15">
        <v>2</v>
      </c>
      <c r="N72" s="220">
        <v>0.02</v>
      </c>
      <c r="O72" s="15"/>
      <c r="P72" s="15"/>
      <c r="Q72" s="15">
        <v>0</v>
      </c>
      <c r="R72" s="15" t="s">
        <v>632</v>
      </c>
      <c r="S72" s="201" t="str">
        <f>VLOOKUP(L72,'old -National RCs'!$K$20:$P$50,6,FALSE)</f>
        <v>WATER QUALITY DEGRADATION - Excess pathogens and chemicals from manure, biosolids, or compost applications</v>
      </c>
      <c r="U72" s="94"/>
      <c r="V72" s="94"/>
      <c r="W72" s="144" t="s">
        <v>411</v>
      </c>
      <c r="X72" s="154">
        <v>0.1</v>
      </c>
      <c r="Y72" s="144" t="s">
        <v>632</v>
      </c>
      <c r="AA72" s="144" t="s">
        <v>411</v>
      </c>
      <c r="AB72" s="154">
        <v>0.1</v>
      </c>
      <c r="AC72" s="144" t="s">
        <v>632</v>
      </c>
      <c r="AF72" s="143" t="str">
        <f t="shared" si="0"/>
        <v>PST_Farmstead</v>
      </c>
      <c r="AG72" s="154">
        <v>0.1</v>
      </c>
      <c r="AJ72" s="94"/>
      <c r="AK72" s="94"/>
    </row>
    <row r="73" spans="9:40" x14ac:dyDescent="0.25">
      <c r="I73" s="201">
        <v>44</v>
      </c>
      <c r="J73" s="15">
        <v>2020</v>
      </c>
      <c r="K73" s="15" t="s">
        <v>411</v>
      </c>
      <c r="L73" s="17">
        <v>13</v>
      </c>
      <c r="M73" s="15">
        <v>2</v>
      </c>
      <c r="N73" s="220">
        <v>0.06</v>
      </c>
      <c r="O73" s="15"/>
      <c r="P73" s="15"/>
      <c r="Q73" s="15">
        <v>0</v>
      </c>
      <c r="R73" s="15" t="s">
        <v>632</v>
      </c>
      <c r="S73" s="201" t="str">
        <f>VLOOKUP(L73,'old -National RCs'!$K$20:$P$50,6,FALSE)</f>
        <v>WATER QUALITY DEGRADATION - Excess pathogens and chemicals from manure, biosolids, or compost applications</v>
      </c>
      <c r="U73" s="94"/>
      <c r="V73" s="94"/>
      <c r="W73" s="144" t="s">
        <v>411</v>
      </c>
      <c r="X73" s="154">
        <v>0.05</v>
      </c>
      <c r="Y73" s="144" t="s">
        <v>632</v>
      </c>
      <c r="AA73" s="144" t="s">
        <v>411</v>
      </c>
      <c r="AB73" s="154">
        <v>0.05</v>
      </c>
      <c r="AC73" s="144" t="s">
        <v>632</v>
      </c>
      <c r="AF73" s="143" t="str">
        <f t="shared" si="0"/>
        <v>PST_Farmstead</v>
      </c>
      <c r="AG73" s="154">
        <v>0.05</v>
      </c>
      <c r="AJ73" s="94"/>
      <c r="AK73" s="94"/>
    </row>
    <row r="74" spans="9:40" x14ac:dyDescent="0.25">
      <c r="I74" s="201">
        <v>45</v>
      </c>
      <c r="J74" s="15">
        <v>2020</v>
      </c>
      <c r="K74" s="15" t="s">
        <v>1</v>
      </c>
      <c r="L74" s="218">
        <v>13</v>
      </c>
      <c r="M74" s="15">
        <v>2</v>
      </c>
      <c r="N74" s="220">
        <v>0.03</v>
      </c>
      <c r="O74" s="15"/>
      <c r="P74" s="15"/>
      <c r="Q74" s="15">
        <v>0</v>
      </c>
      <c r="R74" s="15" t="s">
        <v>632</v>
      </c>
      <c r="S74" s="201" t="str">
        <f>VLOOKUP(L74,'old -National RCs'!$K$20:$P$50,6,FALSE)</f>
        <v>WATER QUALITY DEGRADATION - Excess pathogens and chemicals from manure, biosolids, or compost applications</v>
      </c>
      <c r="U74" s="94"/>
      <c r="V74" s="94"/>
      <c r="W74" s="144" t="s">
        <v>411</v>
      </c>
      <c r="X74" s="154">
        <v>0.05</v>
      </c>
      <c r="Y74" s="144" t="s">
        <v>632</v>
      </c>
      <c r="AA74" s="144" t="s">
        <v>411</v>
      </c>
      <c r="AB74" s="154">
        <v>0.05</v>
      </c>
      <c r="AC74" s="144" t="s">
        <v>632</v>
      </c>
      <c r="AF74" s="143" t="str">
        <f t="shared" si="0"/>
        <v>PST_Farmstead</v>
      </c>
      <c r="AG74" s="154">
        <v>0.05</v>
      </c>
      <c r="AJ74" s="94"/>
      <c r="AK74" s="94"/>
    </row>
    <row r="75" spans="9:40" x14ac:dyDescent="0.25">
      <c r="I75" s="201">
        <v>46</v>
      </c>
      <c r="J75" s="15">
        <v>2020</v>
      </c>
      <c r="K75" s="15" t="s">
        <v>260</v>
      </c>
      <c r="L75" s="218">
        <v>16</v>
      </c>
      <c r="M75" s="15">
        <v>3</v>
      </c>
      <c r="N75" s="220">
        <v>0.03</v>
      </c>
      <c r="O75" s="15"/>
      <c r="P75" s="130"/>
      <c r="Q75" s="15">
        <v>0</v>
      </c>
      <c r="R75" s="15" t="s">
        <v>632</v>
      </c>
      <c r="S75" s="201" t="str">
        <f>VLOOKUP(L75,'old -National RCs'!$K$20:$P$50,6,FALSE)</f>
        <v>WATER QUALITY DEGRADATION - Excessive sediment in surface waters</v>
      </c>
      <c r="U75" s="94"/>
      <c r="V75" s="94"/>
      <c r="W75" s="144" t="s">
        <v>1</v>
      </c>
      <c r="X75" s="154">
        <v>0.1</v>
      </c>
      <c r="Y75" s="144" t="s">
        <v>632</v>
      </c>
      <c r="AA75" s="144" t="s">
        <v>1</v>
      </c>
      <c r="AB75" s="154">
        <v>0.1</v>
      </c>
      <c r="AC75" s="144" t="s">
        <v>632</v>
      </c>
      <c r="AF75" s="143" t="str">
        <f t="shared" si="0"/>
        <v>PST_Pasture</v>
      </c>
      <c r="AG75" s="154">
        <v>0.1</v>
      </c>
      <c r="AJ75" s="94"/>
      <c r="AK75" s="94"/>
    </row>
    <row r="76" spans="9:40" x14ac:dyDescent="0.25">
      <c r="I76" s="201">
        <v>47</v>
      </c>
      <c r="J76" s="15">
        <v>2020</v>
      </c>
      <c r="K76" s="15" t="s">
        <v>3</v>
      </c>
      <c r="L76" s="218">
        <v>22</v>
      </c>
      <c r="M76" s="15">
        <v>4</v>
      </c>
      <c r="N76" s="220">
        <v>0.08</v>
      </c>
      <c r="O76" s="15"/>
      <c r="P76" s="15"/>
      <c r="Q76" s="15">
        <v>0</v>
      </c>
      <c r="R76" s="15" t="s">
        <v>632</v>
      </c>
      <c r="S76" s="201" t="str">
        <f>VLOOKUP(L76,'old -National RCs'!$K$20:$P$50,6,FALSE)</f>
        <v>INADEQUATE HABITAT FOR FISH AND WILDLIFE - Habitat degradation</v>
      </c>
      <c r="U76" s="94"/>
      <c r="V76" s="94"/>
      <c r="W76" s="144" t="s">
        <v>1</v>
      </c>
      <c r="X76" s="154">
        <v>0.05</v>
      </c>
      <c r="Y76" s="144" t="s">
        <v>632</v>
      </c>
      <c r="AA76" s="144" t="s">
        <v>1</v>
      </c>
      <c r="AB76" s="154">
        <v>0.05</v>
      </c>
      <c r="AC76" s="144" t="s">
        <v>632</v>
      </c>
      <c r="AF76" s="143" t="str">
        <f t="shared" si="0"/>
        <v>PST_Pasture</v>
      </c>
      <c r="AG76" s="154">
        <v>0.05</v>
      </c>
      <c r="AJ76" s="94"/>
      <c r="AK76" s="94"/>
    </row>
    <row r="77" spans="9:40" x14ac:dyDescent="0.25">
      <c r="I77" s="201">
        <v>48</v>
      </c>
      <c r="J77" s="15">
        <v>2020</v>
      </c>
      <c r="K77" s="15" t="s">
        <v>260</v>
      </c>
      <c r="L77" s="218">
        <v>22</v>
      </c>
      <c r="M77" s="15">
        <v>4</v>
      </c>
      <c r="N77" s="221">
        <v>7.0000000000000007E-2</v>
      </c>
      <c r="O77" s="15"/>
      <c r="P77" s="15"/>
      <c r="Q77" s="15">
        <v>0</v>
      </c>
      <c r="R77" s="15" t="s">
        <v>632</v>
      </c>
      <c r="S77" s="201" t="str">
        <f>VLOOKUP(L77,'old -National RCs'!$K$20:$P$50,6,FALSE)</f>
        <v>INADEQUATE HABITAT FOR FISH AND WILDLIFE - Habitat degradation</v>
      </c>
      <c r="U77" s="94"/>
      <c r="V77" s="94"/>
      <c r="W77" s="144" t="s">
        <v>1</v>
      </c>
      <c r="X77" s="154">
        <v>0.05</v>
      </c>
      <c r="Y77" s="144" t="s">
        <v>632</v>
      </c>
      <c r="AA77" s="144" t="s">
        <v>1</v>
      </c>
      <c r="AB77" s="154">
        <v>0.05</v>
      </c>
      <c r="AC77" s="144" t="s">
        <v>632</v>
      </c>
      <c r="AF77" s="143" t="str">
        <f t="shared" si="0"/>
        <v>PST_Pasture</v>
      </c>
      <c r="AG77" s="154">
        <v>0.05</v>
      </c>
      <c r="AJ77" s="94"/>
      <c r="AK77" s="94"/>
    </row>
    <row r="78" spans="9:40" x14ac:dyDescent="0.25">
      <c r="I78" s="201">
        <v>49</v>
      </c>
      <c r="J78" s="15">
        <v>2020</v>
      </c>
      <c r="K78" s="15" t="s">
        <v>411</v>
      </c>
      <c r="L78" s="218">
        <v>22</v>
      </c>
      <c r="M78" s="15">
        <v>4</v>
      </c>
      <c r="N78" s="220">
        <v>0.03</v>
      </c>
      <c r="O78" s="15"/>
      <c r="P78" s="15"/>
      <c r="Q78" s="15">
        <v>0</v>
      </c>
      <c r="R78" s="15" t="s">
        <v>632</v>
      </c>
      <c r="S78" s="201" t="str">
        <f>VLOOKUP(L78,'old -National RCs'!$K$20:$P$50,6,FALSE)</f>
        <v>INADEQUATE HABITAT FOR FISH AND WILDLIFE - Habitat degradation</v>
      </c>
      <c r="U78" s="94"/>
      <c r="V78" s="94"/>
      <c r="W78" s="144" t="s">
        <v>1</v>
      </c>
      <c r="X78" s="154">
        <v>7.0000000000000007E-2</v>
      </c>
      <c r="Y78" s="144" t="s">
        <v>632</v>
      </c>
      <c r="AA78" s="144" t="s">
        <v>1</v>
      </c>
      <c r="AB78" s="154">
        <v>7.0000000000000007E-2</v>
      </c>
      <c r="AC78" s="144" t="s">
        <v>632</v>
      </c>
      <c r="AF78" s="143" t="str">
        <f t="shared" si="0"/>
        <v>PST_Pasture</v>
      </c>
      <c r="AG78" s="154">
        <v>7.0000000000000007E-2</v>
      </c>
      <c r="AJ78" s="94"/>
      <c r="AK78" s="94"/>
    </row>
    <row r="79" spans="9:40" x14ac:dyDescent="0.25">
      <c r="I79" s="201">
        <v>50</v>
      </c>
      <c r="J79" s="15">
        <v>2020</v>
      </c>
      <c r="K79" s="15" t="s">
        <v>1</v>
      </c>
      <c r="L79" s="218">
        <v>22</v>
      </c>
      <c r="M79" s="15">
        <v>4</v>
      </c>
      <c r="N79" s="220">
        <v>7.0000000000000007E-2</v>
      </c>
      <c r="O79" s="15"/>
      <c r="P79" s="15"/>
      <c r="Q79" s="15">
        <v>0</v>
      </c>
      <c r="R79" s="15" t="s">
        <v>632</v>
      </c>
      <c r="S79" s="201" t="str">
        <f>VLOOKUP(L79,'old -National RCs'!$K$20:$P$50,6,FALSE)</f>
        <v>INADEQUATE HABITAT FOR FISH AND WILDLIFE - Habitat degradation</v>
      </c>
      <c r="U79" s="94"/>
      <c r="V79" s="94"/>
      <c r="W79" s="144" t="s">
        <v>3</v>
      </c>
      <c r="X79" s="154">
        <v>0.3</v>
      </c>
      <c r="Y79" s="144" t="s">
        <v>633</v>
      </c>
      <c r="AA79" s="144" t="s">
        <v>3</v>
      </c>
      <c r="AB79" s="154">
        <v>0.3</v>
      </c>
      <c r="AC79" s="144" t="s">
        <v>633</v>
      </c>
      <c r="AF79" s="143" t="str">
        <f t="shared" si="0"/>
        <v>SCT_Crop</v>
      </c>
      <c r="AG79" s="154">
        <v>0.3</v>
      </c>
      <c r="AJ79" s="94"/>
      <c r="AK79" s="94"/>
    </row>
    <row r="80" spans="9:40" x14ac:dyDescent="0.25">
      <c r="I80" s="201">
        <v>51</v>
      </c>
      <c r="J80" s="15">
        <v>2020</v>
      </c>
      <c r="K80" s="15" t="s">
        <v>3</v>
      </c>
      <c r="L80" s="17">
        <v>18</v>
      </c>
      <c r="M80" s="15">
        <v>5</v>
      </c>
      <c r="N80" s="220">
        <v>0.02</v>
      </c>
      <c r="O80" s="15"/>
      <c r="P80" s="15"/>
      <c r="Q80" s="15">
        <v>0</v>
      </c>
      <c r="R80" s="15" t="s">
        <v>632</v>
      </c>
      <c r="S80" s="201" t="str">
        <f>VLOOKUP(L80,'old -National RCs'!$K$20:$P$50,6,FALSE)</f>
        <v>DEGRADED PLANT CONDITION - Undesirable plant productivity and health</v>
      </c>
      <c r="U80" s="94"/>
      <c r="V80" s="94"/>
      <c r="W80" s="144" t="s">
        <v>3</v>
      </c>
      <c r="X80" s="154">
        <v>0.3</v>
      </c>
      <c r="Y80" s="144" t="s">
        <v>633</v>
      </c>
      <c r="AA80" s="144" t="s">
        <v>3</v>
      </c>
      <c r="AB80" s="154">
        <v>0.3</v>
      </c>
      <c r="AC80" s="144" t="s">
        <v>633</v>
      </c>
      <c r="AF80" s="143" t="str">
        <f t="shared" si="0"/>
        <v>SCT_Crop</v>
      </c>
      <c r="AG80" s="154">
        <v>0.3</v>
      </c>
      <c r="AJ80" s="94"/>
      <c r="AK80" s="94"/>
    </row>
    <row r="81" spans="9:37" x14ac:dyDescent="0.25">
      <c r="I81" s="201">
        <v>52</v>
      </c>
      <c r="J81" s="15">
        <v>2020</v>
      </c>
      <c r="K81" s="15" t="s">
        <v>260</v>
      </c>
      <c r="L81" s="17">
        <v>18</v>
      </c>
      <c r="M81" s="15">
        <v>5</v>
      </c>
      <c r="N81" s="220">
        <v>0.15</v>
      </c>
      <c r="O81" s="15"/>
      <c r="P81" s="15"/>
      <c r="Q81" s="15">
        <v>0</v>
      </c>
      <c r="R81" s="15" t="s">
        <v>632</v>
      </c>
      <c r="S81" s="201" t="str">
        <f>VLOOKUP(L81,'old -National RCs'!$K$20:$P$50,6,FALSE)</f>
        <v>DEGRADED PLANT CONDITION - Undesirable plant productivity and health</v>
      </c>
      <c r="U81" s="94"/>
      <c r="V81" s="94"/>
      <c r="W81" s="144" t="s">
        <v>3</v>
      </c>
      <c r="X81" s="154">
        <v>0.05</v>
      </c>
      <c r="Y81" s="144" t="s">
        <v>633</v>
      </c>
      <c r="AA81" s="144" t="s">
        <v>3</v>
      </c>
      <c r="AB81" s="154">
        <v>0.05</v>
      </c>
      <c r="AC81" s="144" t="s">
        <v>633</v>
      </c>
      <c r="AF81" s="143" t="str">
        <f t="shared" si="0"/>
        <v>SCT_Crop</v>
      </c>
      <c r="AG81" s="154">
        <v>0.05</v>
      </c>
      <c r="AJ81" s="94"/>
      <c r="AK81" s="94"/>
    </row>
    <row r="82" spans="9:37" x14ac:dyDescent="0.25">
      <c r="I82" s="201">
        <v>53</v>
      </c>
      <c r="J82" s="15">
        <v>2020</v>
      </c>
      <c r="K82" s="15" t="s">
        <v>1</v>
      </c>
      <c r="L82" s="17">
        <v>18</v>
      </c>
      <c r="M82" s="15">
        <v>5</v>
      </c>
      <c r="N82" s="220">
        <v>0.04</v>
      </c>
      <c r="O82" s="15"/>
      <c r="P82" s="15"/>
      <c r="Q82" s="15">
        <v>0</v>
      </c>
      <c r="R82" s="15" t="s">
        <v>632</v>
      </c>
      <c r="S82" s="201" t="str">
        <f>VLOOKUP(L82,'old -National RCs'!$K$20:$P$50,6,FALSE)</f>
        <v>DEGRADED PLANT CONDITION - Undesirable plant productivity and health</v>
      </c>
      <c r="U82" s="94"/>
      <c r="V82" s="94"/>
      <c r="W82" s="144" t="s">
        <v>3</v>
      </c>
      <c r="X82" s="154">
        <v>0.04</v>
      </c>
      <c r="Y82" s="144" t="s">
        <v>633</v>
      </c>
      <c r="AA82" s="144" t="s">
        <v>3</v>
      </c>
      <c r="AB82" s="154">
        <v>0.04</v>
      </c>
      <c r="AC82" s="144" t="s">
        <v>633</v>
      </c>
      <c r="AF82" s="143" t="str">
        <f t="shared" si="0"/>
        <v>SCT_Crop</v>
      </c>
      <c r="AG82" s="154">
        <v>0.04</v>
      </c>
      <c r="AJ82" s="94"/>
      <c r="AK82" s="94"/>
    </row>
    <row r="83" spans="9:37" x14ac:dyDescent="0.25">
      <c r="I83" s="201">
        <v>54</v>
      </c>
      <c r="J83" s="15">
        <v>2020</v>
      </c>
      <c r="K83" s="15" t="s">
        <v>260</v>
      </c>
      <c r="L83" s="17">
        <v>21</v>
      </c>
      <c r="M83" s="15">
        <v>6</v>
      </c>
      <c r="N83" s="220">
        <v>0.03</v>
      </c>
      <c r="O83" s="15"/>
      <c r="P83" s="15"/>
      <c r="Q83" s="15">
        <v>0</v>
      </c>
      <c r="R83" s="15" t="s">
        <v>632</v>
      </c>
      <c r="S83" s="201" t="str">
        <f>VLOOKUP(L83,'old -National RCs'!$K$20:$P$50,6,FALSE)</f>
        <v>DEGRADED PLANT CONDITION - Wildfire hazard, excessive biomass accumulation</v>
      </c>
      <c r="U83" s="94"/>
      <c r="V83" s="94"/>
      <c r="W83" s="144" t="s">
        <v>260</v>
      </c>
      <c r="X83" s="154">
        <v>0.05</v>
      </c>
      <c r="Y83" s="144" t="s">
        <v>633</v>
      </c>
      <c r="AA83" s="144" t="s">
        <v>260</v>
      </c>
      <c r="AB83" s="154">
        <v>0.05</v>
      </c>
      <c r="AC83" s="144" t="s">
        <v>633</v>
      </c>
      <c r="AF83" s="143" t="str">
        <f t="shared" si="0"/>
        <v>SCT_Forest</v>
      </c>
      <c r="AG83" s="154">
        <v>0.05</v>
      </c>
      <c r="AJ83" s="94"/>
      <c r="AK83" s="94"/>
    </row>
    <row r="84" spans="9:37" x14ac:dyDescent="0.25">
      <c r="I84" s="201">
        <v>55</v>
      </c>
      <c r="J84" s="15">
        <v>2020</v>
      </c>
      <c r="K84" s="15" t="s">
        <v>3</v>
      </c>
      <c r="L84" s="17">
        <v>10</v>
      </c>
      <c r="M84" s="15">
        <v>7</v>
      </c>
      <c r="N84" s="220">
        <v>0.08</v>
      </c>
      <c r="O84" s="133"/>
      <c r="P84" s="15"/>
      <c r="Q84" s="15">
        <v>0</v>
      </c>
      <c r="R84" s="15" t="s">
        <v>632</v>
      </c>
      <c r="S84" s="201" t="str">
        <f>VLOOKUP(L84,'old -National RCs'!$K$20:$P$50,6,FALSE)</f>
        <v>EXCESS/INSUFFICIENT WATER - Inefficient use of irrigation water</v>
      </c>
      <c r="U84" s="94"/>
      <c r="V84" s="94"/>
      <c r="W84" s="144" t="s">
        <v>1</v>
      </c>
      <c r="X84" s="154">
        <v>0.1</v>
      </c>
      <c r="Y84" s="144" t="s">
        <v>633</v>
      </c>
      <c r="AA84" s="144" t="s">
        <v>1</v>
      </c>
      <c r="AB84" s="154">
        <v>0.1</v>
      </c>
      <c r="AC84" s="144" t="s">
        <v>633</v>
      </c>
      <c r="AF84" s="143" t="str">
        <f t="shared" si="0"/>
        <v>SCT_Pasture</v>
      </c>
      <c r="AG84" s="154">
        <v>0.1</v>
      </c>
      <c r="AJ84" s="94"/>
      <c r="AK84" s="94"/>
    </row>
    <row r="85" spans="9:37" x14ac:dyDescent="0.25">
      <c r="I85" s="201">
        <v>56</v>
      </c>
      <c r="J85" s="15">
        <v>2020</v>
      </c>
      <c r="K85" s="15" t="s">
        <v>1</v>
      </c>
      <c r="L85" s="17">
        <v>10</v>
      </c>
      <c r="M85" s="15">
        <v>7</v>
      </c>
      <c r="N85" s="220">
        <v>0.05</v>
      </c>
      <c r="O85" s="15"/>
      <c r="P85" s="15"/>
      <c r="Q85" s="15">
        <v>0</v>
      </c>
      <c r="R85" s="15" t="s">
        <v>632</v>
      </c>
      <c r="S85" s="201" t="str">
        <f>VLOOKUP(L85,'old -National RCs'!$K$20:$P$50,6,FALSE)</f>
        <v>EXCESS/INSUFFICIENT WATER - Inefficient use of irrigation water</v>
      </c>
      <c r="U85" s="94"/>
      <c r="V85" s="94"/>
      <c r="W85" s="144" t="s">
        <v>1</v>
      </c>
      <c r="X85" s="154">
        <v>0.03</v>
      </c>
      <c r="Y85" s="144" t="s">
        <v>633</v>
      </c>
      <c r="AA85" s="144" t="s">
        <v>1</v>
      </c>
      <c r="AB85" s="154">
        <v>0.03</v>
      </c>
      <c r="AC85" s="144" t="s">
        <v>633</v>
      </c>
      <c r="AF85" s="143" t="str">
        <f t="shared" si="0"/>
        <v>SCT_Pasture</v>
      </c>
      <c r="AG85" s="154">
        <v>0.03</v>
      </c>
      <c r="AJ85" s="94"/>
      <c r="AK85" s="94"/>
    </row>
    <row r="86" spans="9:37" x14ac:dyDescent="0.25">
      <c r="I86" s="201">
        <v>57</v>
      </c>
      <c r="J86" s="15">
        <v>2020</v>
      </c>
      <c r="K86" s="15" t="s">
        <v>3</v>
      </c>
      <c r="L86" s="17">
        <v>1</v>
      </c>
      <c r="M86" s="15">
        <v>8</v>
      </c>
      <c r="N86" s="220">
        <v>0.01</v>
      </c>
      <c r="O86" s="15"/>
      <c r="P86" s="15"/>
      <c r="Q86" s="15">
        <v>0</v>
      </c>
      <c r="R86" s="15" t="s">
        <v>632</v>
      </c>
      <c r="S86" s="201" t="str">
        <f>VLOOKUP(L86,'old -National RCs'!$K$20:$P$50,6,FALSE)</f>
        <v>SOIL EROSION - Sheet, rill, and wind erosion</v>
      </c>
      <c r="U86" s="94"/>
      <c r="V86" s="94"/>
      <c r="W86" s="144" t="s">
        <v>2</v>
      </c>
      <c r="X86" s="154">
        <v>0.09</v>
      </c>
      <c r="Y86" s="144" t="s">
        <v>633</v>
      </c>
      <c r="AA86" s="144" t="s">
        <v>2</v>
      </c>
      <c r="AB86" s="154">
        <v>0.09</v>
      </c>
      <c r="AC86" s="144" t="s">
        <v>633</v>
      </c>
      <c r="AF86" s="143" t="str">
        <f t="shared" si="0"/>
        <v>SCT_Range</v>
      </c>
      <c r="AG86" s="154">
        <v>0.09</v>
      </c>
      <c r="AJ86" s="94"/>
      <c r="AK86" s="94"/>
    </row>
    <row r="87" spans="9:37" x14ac:dyDescent="0.25">
      <c r="I87" s="201">
        <v>58</v>
      </c>
      <c r="J87" s="15">
        <v>2020</v>
      </c>
      <c r="K87" s="15" t="s">
        <v>3</v>
      </c>
      <c r="L87" s="17">
        <v>6</v>
      </c>
      <c r="M87" s="15">
        <v>9</v>
      </c>
      <c r="N87" s="220">
        <v>0.03</v>
      </c>
      <c r="O87" s="15"/>
      <c r="P87" s="15"/>
      <c r="Q87" s="15">
        <v>0</v>
      </c>
      <c r="R87" s="15" t="s">
        <v>632</v>
      </c>
      <c r="S87" s="201" t="str">
        <f>VLOOKUP(L87,'old -National RCs'!$K$20:$P$50,6,FALSE)</f>
        <v>DEGRADATION - Organic matter depletion</v>
      </c>
      <c r="U87" s="94"/>
      <c r="V87" s="94"/>
      <c r="W87" s="144" t="s">
        <v>2</v>
      </c>
      <c r="X87" s="154">
        <v>0.04</v>
      </c>
      <c r="Y87" s="144" t="s">
        <v>633</v>
      </c>
      <c r="AA87" s="144" t="s">
        <v>2</v>
      </c>
      <c r="AB87" s="154">
        <v>0.04</v>
      </c>
      <c r="AC87" s="144" t="s">
        <v>633</v>
      </c>
      <c r="AF87" s="143" t="str">
        <f t="shared" si="0"/>
        <v>SCT_Range</v>
      </c>
      <c r="AG87" s="154">
        <v>0.04</v>
      </c>
      <c r="AJ87" s="94"/>
      <c r="AK87" s="94"/>
    </row>
    <row r="88" spans="9:37" x14ac:dyDescent="0.25">
      <c r="I88" s="201">
        <v>59</v>
      </c>
      <c r="J88" s="15">
        <v>2020</v>
      </c>
      <c r="K88" s="15" t="s">
        <v>3</v>
      </c>
      <c r="L88" s="17">
        <v>1</v>
      </c>
      <c r="M88" s="15">
        <v>1</v>
      </c>
      <c r="N88" s="220">
        <v>0.3</v>
      </c>
      <c r="O88" s="15"/>
      <c r="P88" s="15"/>
      <c r="Q88" s="15">
        <v>2400</v>
      </c>
      <c r="R88" s="15" t="s">
        <v>633</v>
      </c>
      <c r="S88" s="201" t="str">
        <f>VLOOKUP(L88,'old -National RCs'!$K$20:$P$50,6,FALSE)</f>
        <v>SOIL EROSION - Sheet, rill, and wind erosion</v>
      </c>
      <c r="U88" s="94"/>
      <c r="V88" s="94"/>
      <c r="W88" s="144" t="s">
        <v>3</v>
      </c>
      <c r="X88" s="154">
        <v>0.2</v>
      </c>
      <c r="Y88" s="144" t="s">
        <v>635</v>
      </c>
      <c r="AA88" s="144" t="s">
        <v>3</v>
      </c>
      <c r="AB88" s="154">
        <v>0.2</v>
      </c>
      <c r="AC88" s="144" t="s">
        <v>635</v>
      </c>
      <c r="AF88" s="143" t="str">
        <f t="shared" si="0"/>
        <v>SRT_Crop</v>
      </c>
      <c r="AG88" s="154">
        <v>0.2</v>
      </c>
      <c r="AJ88" s="94"/>
      <c r="AK88" s="94"/>
    </row>
    <row r="89" spans="9:37" x14ac:dyDescent="0.25">
      <c r="I89" s="201">
        <v>60</v>
      </c>
      <c r="J89" s="15">
        <v>2020</v>
      </c>
      <c r="K89" s="15" t="s">
        <v>3</v>
      </c>
      <c r="L89" s="17">
        <v>10</v>
      </c>
      <c r="M89" s="15">
        <v>2</v>
      </c>
      <c r="N89" s="220">
        <v>0.3</v>
      </c>
      <c r="O89" s="15"/>
      <c r="P89" s="15"/>
      <c r="Q89" s="15">
        <v>160</v>
      </c>
      <c r="R89" s="15" t="s">
        <v>633</v>
      </c>
      <c r="S89" s="201" t="str">
        <f>VLOOKUP(L89,'old -National RCs'!$K$20:$P$50,6,FALSE)</f>
        <v>EXCESS/INSUFFICIENT WATER - Inefficient use of irrigation water</v>
      </c>
      <c r="U89" s="94"/>
      <c r="V89" s="94"/>
      <c r="W89" s="144" t="s">
        <v>3</v>
      </c>
      <c r="X89" s="154">
        <v>0.05</v>
      </c>
      <c r="Y89" s="144" t="s">
        <v>635</v>
      </c>
      <c r="AA89" s="144" t="s">
        <v>3</v>
      </c>
      <c r="AB89" s="154">
        <v>0.05</v>
      </c>
      <c r="AC89" s="144" t="s">
        <v>635</v>
      </c>
      <c r="AF89" s="143" t="str">
        <f t="shared" ref="AF89:AF117" si="3">AC89&amp;"_"&amp;AA89</f>
        <v>SRT_Crop</v>
      </c>
      <c r="AG89" s="154">
        <v>0.05</v>
      </c>
      <c r="AJ89" s="94"/>
      <c r="AK89" s="94"/>
    </row>
    <row r="90" spans="9:37" x14ac:dyDescent="0.25">
      <c r="I90" s="201">
        <v>61</v>
      </c>
      <c r="J90" s="15">
        <v>2020</v>
      </c>
      <c r="K90" s="15" t="s">
        <v>1</v>
      </c>
      <c r="L90" s="17">
        <v>10</v>
      </c>
      <c r="M90" s="15">
        <v>2</v>
      </c>
      <c r="N90" s="220">
        <v>0.1</v>
      </c>
      <c r="O90" s="15"/>
      <c r="P90" s="15"/>
      <c r="Q90" s="15">
        <v>80</v>
      </c>
      <c r="R90" s="15" t="s">
        <v>633</v>
      </c>
      <c r="S90" s="201" t="str">
        <f>VLOOKUP(L90,'old -National RCs'!$K$20:$P$50,6,FALSE)</f>
        <v>EXCESS/INSUFFICIENT WATER - Inefficient use of irrigation water</v>
      </c>
      <c r="U90" s="94"/>
      <c r="V90" s="94"/>
      <c r="W90" s="144" t="s">
        <v>260</v>
      </c>
      <c r="X90" s="144">
        <v>0.05</v>
      </c>
      <c r="Y90" s="144" t="s">
        <v>635</v>
      </c>
      <c r="AA90" s="144" t="s">
        <v>260</v>
      </c>
      <c r="AB90" s="144">
        <v>0.05</v>
      </c>
      <c r="AC90" s="144" t="s">
        <v>635</v>
      </c>
      <c r="AF90" s="143" t="str">
        <f t="shared" si="3"/>
        <v>SRT_Forest</v>
      </c>
      <c r="AG90" s="144">
        <v>0.05</v>
      </c>
      <c r="AJ90" s="94"/>
      <c r="AK90" s="94"/>
    </row>
    <row r="91" spans="9:37" x14ac:dyDescent="0.25">
      <c r="I91" s="201">
        <v>62</v>
      </c>
      <c r="J91" s="15">
        <v>2020</v>
      </c>
      <c r="K91" s="15" t="s">
        <v>3</v>
      </c>
      <c r="L91" s="17">
        <v>11</v>
      </c>
      <c r="M91" s="15">
        <v>3</v>
      </c>
      <c r="N91" s="220">
        <v>0.05</v>
      </c>
      <c r="O91" s="15"/>
      <c r="P91" s="15"/>
      <c r="Q91" s="15">
        <v>80</v>
      </c>
      <c r="R91" s="15" t="s">
        <v>633</v>
      </c>
      <c r="S91" s="201" t="str">
        <f>VLOOKUP(L91,'old -National RCs'!$K$20:$P$50,6,FALSE)</f>
        <v>WATER QUALITY DEGRADATION - Excess nutrients in surface and ground waters</v>
      </c>
      <c r="U91" s="94"/>
      <c r="V91" s="94"/>
      <c r="W91" s="144" t="s">
        <v>411</v>
      </c>
      <c r="X91" s="144">
        <v>0.35</v>
      </c>
      <c r="Y91" s="144" t="s">
        <v>635</v>
      </c>
      <c r="AA91" s="144" t="s">
        <v>411</v>
      </c>
      <c r="AB91" s="144">
        <v>0.35</v>
      </c>
      <c r="AC91" s="144" t="s">
        <v>635</v>
      </c>
      <c r="AF91" s="143" t="str">
        <f t="shared" si="3"/>
        <v>SRT_Farmstead</v>
      </c>
      <c r="AG91" s="144">
        <v>0.35</v>
      </c>
      <c r="AJ91" s="94"/>
      <c r="AK91" s="94"/>
    </row>
    <row r="92" spans="9:37" x14ac:dyDescent="0.25">
      <c r="I92" s="201">
        <v>63</v>
      </c>
      <c r="J92" s="15">
        <v>2020</v>
      </c>
      <c r="K92" s="15" t="s">
        <v>260</v>
      </c>
      <c r="L92" s="17">
        <v>18</v>
      </c>
      <c r="M92" s="15">
        <v>4</v>
      </c>
      <c r="N92" s="220">
        <v>0.02</v>
      </c>
      <c r="O92" s="15"/>
      <c r="P92" s="15"/>
      <c r="Q92" s="15">
        <v>100</v>
      </c>
      <c r="R92" s="15" t="s">
        <v>633</v>
      </c>
      <c r="S92" s="201" t="str">
        <f>VLOOKUP(L92,'old -National RCs'!$K$20:$P$50,6,FALSE)</f>
        <v>DEGRADED PLANT CONDITION - Undesirable plant productivity and health</v>
      </c>
      <c r="U92" s="94"/>
      <c r="V92" s="94"/>
      <c r="W92" s="144" t="s">
        <v>1</v>
      </c>
      <c r="X92" s="144">
        <v>0.05</v>
      </c>
      <c r="Y92" s="144" t="s">
        <v>635</v>
      </c>
      <c r="AA92" s="144" t="s">
        <v>1</v>
      </c>
      <c r="AB92" s="144">
        <v>0.05</v>
      </c>
      <c r="AC92" s="144" t="s">
        <v>635</v>
      </c>
      <c r="AF92" s="143" t="str">
        <f t="shared" si="3"/>
        <v>SRT_Pasture</v>
      </c>
      <c r="AG92" s="144">
        <v>0.05</v>
      </c>
      <c r="AJ92" s="94"/>
      <c r="AK92" s="94"/>
    </row>
    <row r="93" spans="9:37" x14ac:dyDescent="0.25">
      <c r="I93" s="201">
        <v>64</v>
      </c>
      <c r="J93" s="15">
        <v>2020</v>
      </c>
      <c r="K93" s="15" t="s">
        <v>1</v>
      </c>
      <c r="L93" s="17">
        <v>18</v>
      </c>
      <c r="M93" s="15">
        <v>4</v>
      </c>
      <c r="N93" s="222">
        <v>0.03</v>
      </c>
      <c r="O93" s="15"/>
      <c r="P93" s="15"/>
      <c r="Q93" s="15">
        <v>40</v>
      </c>
      <c r="R93" s="15" t="s">
        <v>633</v>
      </c>
      <c r="S93" s="201" t="str">
        <f>VLOOKUP(L93,'old -National RCs'!$K$20:$P$50,6,FALSE)</f>
        <v>DEGRADED PLANT CONDITION - Undesirable plant productivity and health</v>
      </c>
      <c r="U93" s="94"/>
      <c r="V93" s="94"/>
      <c r="W93" s="144" t="s">
        <v>1</v>
      </c>
      <c r="X93" s="144">
        <v>0.05</v>
      </c>
      <c r="Y93" s="144" t="s">
        <v>635</v>
      </c>
      <c r="AA93" s="144" t="s">
        <v>1</v>
      </c>
      <c r="AB93" s="144">
        <v>0.05</v>
      </c>
      <c r="AC93" s="144" t="s">
        <v>635</v>
      </c>
      <c r="AF93" s="143" t="str">
        <f t="shared" si="3"/>
        <v>SRT_Pasture</v>
      </c>
      <c r="AG93" s="144">
        <v>0.05</v>
      </c>
      <c r="AJ93" s="94"/>
      <c r="AK93" s="94"/>
    </row>
    <row r="94" spans="9:37" x14ac:dyDescent="0.25">
      <c r="I94" s="201">
        <v>65</v>
      </c>
      <c r="J94" s="15">
        <v>2020</v>
      </c>
      <c r="K94" s="15" t="s">
        <v>2</v>
      </c>
      <c r="L94" s="17">
        <v>18</v>
      </c>
      <c r="M94" s="15">
        <v>4</v>
      </c>
      <c r="N94" s="220">
        <v>0.09</v>
      </c>
      <c r="O94" s="15"/>
      <c r="P94" s="15"/>
      <c r="Q94" s="15">
        <v>6000</v>
      </c>
      <c r="R94" s="15" t="s">
        <v>633</v>
      </c>
      <c r="S94" s="201" t="str">
        <f>VLOOKUP(L94,'old -National RCs'!$K$20:$P$50,6,FALSE)</f>
        <v>DEGRADED PLANT CONDITION - Undesirable plant productivity and health</v>
      </c>
      <c r="U94" s="94"/>
      <c r="V94" s="94"/>
      <c r="W94" s="144" t="s">
        <v>2</v>
      </c>
      <c r="X94" s="144">
        <v>0.25</v>
      </c>
      <c r="Y94" s="144" t="s">
        <v>635</v>
      </c>
      <c r="AA94" s="144" t="s">
        <v>2</v>
      </c>
      <c r="AB94" s="144">
        <v>0.25</v>
      </c>
      <c r="AC94" s="144" t="s">
        <v>635</v>
      </c>
      <c r="AF94" s="143" t="str">
        <f t="shared" si="3"/>
        <v>SRT_Range</v>
      </c>
      <c r="AG94" s="144">
        <v>0.25</v>
      </c>
      <c r="AJ94" s="94"/>
      <c r="AK94" s="94"/>
    </row>
    <row r="95" spans="9:37" x14ac:dyDescent="0.25">
      <c r="I95" s="201">
        <v>66</v>
      </c>
      <c r="J95" s="15">
        <v>2020</v>
      </c>
      <c r="K95" s="15" t="s">
        <v>3</v>
      </c>
      <c r="L95" s="17">
        <v>22</v>
      </c>
      <c r="M95" s="15">
        <v>5</v>
      </c>
      <c r="N95" s="220">
        <v>0.02</v>
      </c>
      <c r="O95" s="15"/>
      <c r="P95" s="15"/>
      <c r="Q95" s="15">
        <v>15</v>
      </c>
      <c r="R95" s="15" t="s">
        <v>633</v>
      </c>
      <c r="S95" s="201" t="str">
        <f>VLOOKUP(L95,'old -National RCs'!$K$20:$P$50,6,FALSE)</f>
        <v>INADEQUATE HABITAT FOR FISH AND WILDLIFE - Habitat degradation</v>
      </c>
      <c r="U95" s="94"/>
      <c r="V95" s="94"/>
      <c r="W95" s="144" t="s">
        <v>3</v>
      </c>
      <c r="X95" s="144">
        <v>0.1</v>
      </c>
      <c r="Y95" s="144" t="s">
        <v>636</v>
      </c>
      <c r="AA95" s="144" t="s">
        <v>3</v>
      </c>
      <c r="AB95" s="144">
        <v>0.1</v>
      </c>
      <c r="AC95" s="144" t="s">
        <v>636</v>
      </c>
      <c r="AF95" s="143" t="str">
        <f t="shared" si="3"/>
        <v>WPT_Crop</v>
      </c>
      <c r="AG95" s="144">
        <v>0.1</v>
      </c>
      <c r="AJ95" s="94"/>
      <c r="AK95" s="94"/>
    </row>
    <row r="96" spans="9:37" x14ac:dyDescent="0.25">
      <c r="I96" s="201">
        <v>67</v>
      </c>
      <c r="J96" s="15">
        <v>2020</v>
      </c>
      <c r="K96" s="15" t="s">
        <v>2</v>
      </c>
      <c r="L96" s="17">
        <v>22</v>
      </c>
      <c r="M96" s="15">
        <v>5</v>
      </c>
      <c r="N96" s="220">
        <v>0.04</v>
      </c>
      <c r="O96" s="15"/>
      <c r="P96" s="15"/>
      <c r="Q96" s="15">
        <v>2</v>
      </c>
      <c r="R96" s="15" t="s">
        <v>633</v>
      </c>
      <c r="S96" s="201" t="str">
        <f>VLOOKUP(L96,'old -National RCs'!$K$20:$P$50,6,FALSE)</f>
        <v>INADEQUATE HABITAT FOR FISH AND WILDLIFE - Habitat degradation</v>
      </c>
      <c r="U96" s="94"/>
      <c r="V96" s="94"/>
      <c r="W96" s="144" t="s">
        <v>3</v>
      </c>
      <c r="X96" s="144">
        <v>0.28000000000000003</v>
      </c>
      <c r="Y96" s="144" t="s">
        <v>636</v>
      </c>
      <c r="AA96" s="144" t="s">
        <v>3</v>
      </c>
      <c r="AB96" s="144">
        <v>0.28000000000000003</v>
      </c>
      <c r="AC96" s="144" t="s">
        <v>636</v>
      </c>
      <c r="AF96" s="143" t="str">
        <f t="shared" si="3"/>
        <v>WPT_Crop</v>
      </c>
      <c r="AG96" s="144">
        <v>0.28000000000000003</v>
      </c>
      <c r="AJ96" s="94"/>
      <c r="AK96" s="94"/>
    </row>
    <row r="97" spans="9:37" x14ac:dyDescent="0.25">
      <c r="I97" s="201">
        <v>68</v>
      </c>
      <c r="J97" s="15">
        <v>2020</v>
      </c>
      <c r="K97" s="15" t="s">
        <v>3</v>
      </c>
      <c r="L97" s="17">
        <v>6</v>
      </c>
      <c r="M97" s="15">
        <v>6</v>
      </c>
      <c r="N97" s="220">
        <v>0.05</v>
      </c>
      <c r="O97" s="15"/>
      <c r="P97" s="15"/>
      <c r="Q97" s="15">
        <v>500</v>
      </c>
      <c r="R97" s="15" t="s">
        <v>633</v>
      </c>
      <c r="S97" s="201" t="str">
        <f>VLOOKUP(L97,'old -National RCs'!$K$20:$P$50,6,FALSE)</f>
        <v>DEGRADATION - Organic matter depletion</v>
      </c>
      <c r="U97" s="94"/>
      <c r="V97" s="94"/>
      <c r="W97" s="144" t="s">
        <v>3</v>
      </c>
      <c r="X97" s="144">
        <v>0.08</v>
      </c>
      <c r="Y97" s="144" t="s">
        <v>636</v>
      </c>
      <c r="AA97" s="144" t="s">
        <v>3</v>
      </c>
      <c r="AB97" s="144">
        <v>0.08</v>
      </c>
      <c r="AC97" s="144" t="s">
        <v>636</v>
      </c>
      <c r="AF97" s="143" t="str">
        <f t="shared" si="3"/>
        <v>WPT_Crop</v>
      </c>
      <c r="AG97" s="144">
        <v>0.08</v>
      </c>
      <c r="AJ97" s="94"/>
      <c r="AK97" s="94"/>
    </row>
    <row r="98" spans="9:37" x14ac:dyDescent="0.25">
      <c r="I98" s="201">
        <v>69</v>
      </c>
      <c r="J98" s="15">
        <v>2020</v>
      </c>
      <c r="K98" s="15" t="s">
        <v>3</v>
      </c>
      <c r="L98" s="17">
        <v>11</v>
      </c>
      <c r="M98" s="15">
        <v>1</v>
      </c>
      <c r="N98" s="220">
        <v>0.01</v>
      </c>
      <c r="O98" s="15"/>
      <c r="P98" s="15"/>
      <c r="Q98" s="15">
        <v>160</v>
      </c>
      <c r="R98" s="15" t="s">
        <v>635</v>
      </c>
      <c r="S98" s="201" t="str">
        <f>VLOOKUP(L98,'old -National RCs'!$K$20:$P$50,6,FALSE)</f>
        <v>WATER QUALITY DEGRADATION - Excess nutrients in surface and ground waters</v>
      </c>
      <c r="U98" s="94"/>
      <c r="V98" s="94"/>
      <c r="W98" s="144" t="s">
        <v>260</v>
      </c>
      <c r="X98" s="144">
        <v>0.1</v>
      </c>
      <c r="Y98" s="144" t="s">
        <v>636</v>
      </c>
      <c r="AA98" s="144" t="s">
        <v>260</v>
      </c>
      <c r="AB98" s="144">
        <v>0.1</v>
      </c>
      <c r="AC98" s="144" t="s">
        <v>636</v>
      </c>
      <c r="AF98" s="143" t="str">
        <f t="shared" si="3"/>
        <v>WPT_Forest</v>
      </c>
      <c r="AG98" s="144">
        <v>0.1</v>
      </c>
      <c r="AJ98" s="94"/>
      <c r="AK98" s="94"/>
    </row>
    <row r="99" spans="9:37" x14ac:dyDescent="0.25">
      <c r="I99" s="201">
        <v>70</v>
      </c>
      <c r="J99" s="15">
        <v>2020</v>
      </c>
      <c r="K99" s="15" t="s">
        <v>1</v>
      </c>
      <c r="L99" s="17">
        <v>11</v>
      </c>
      <c r="M99" s="15">
        <v>1</v>
      </c>
      <c r="N99" s="220">
        <v>0.01</v>
      </c>
      <c r="O99" s="15"/>
      <c r="P99" s="15"/>
      <c r="Q99" s="15">
        <v>160</v>
      </c>
      <c r="R99" s="15" t="s">
        <v>635</v>
      </c>
      <c r="S99" s="201" t="str">
        <f>VLOOKUP(L99,'old -National RCs'!$K$20:$P$50,6,FALSE)</f>
        <v>WATER QUALITY DEGRADATION - Excess nutrients in surface and ground waters</v>
      </c>
      <c r="U99" s="94"/>
      <c r="V99" s="94"/>
      <c r="W99" s="144" t="s">
        <v>411</v>
      </c>
      <c r="X99" s="144">
        <v>0.15</v>
      </c>
      <c r="Y99" s="144" t="s">
        <v>636</v>
      </c>
      <c r="AA99" s="144" t="s">
        <v>411</v>
      </c>
      <c r="AB99" s="144">
        <v>0.15</v>
      </c>
      <c r="AC99" s="144" t="s">
        <v>636</v>
      </c>
      <c r="AF99" s="143" t="str">
        <f t="shared" si="3"/>
        <v>WPT_Farmstead</v>
      </c>
      <c r="AG99" s="144">
        <v>0.15</v>
      </c>
      <c r="AJ99" s="94"/>
      <c r="AK99" s="94"/>
    </row>
    <row r="100" spans="9:37" x14ac:dyDescent="0.25">
      <c r="I100" s="201">
        <v>71</v>
      </c>
      <c r="J100" s="15">
        <v>2020</v>
      </c>
      <c r="K100" s="15" t="s">
        <v>2</v>
      </c>
      <c r="L100" s="17">
        <v>11</v>
      </c>
      <c r="M100" s="15">
        <v>1</v>
      </c>
      <c r="N100" s="220">
        <v>0.01</v>
      </c>
      <c r="O100" s="15"/>
      <c r="P100" s="15"/>
      <c r="Q100" s="15">
        <v>160</v>
      </c>
      <c r="R100" s="15" t="s">
        <v>635</v>
      </c>
      <c r="S100" s="201" t="str">
        <f>VLOOKUP(L100,'old -National RCs'!$K$20:$P$50,6,FALSE)</f>
        <v>WATER QUALITY DEGRADATION - Excess nutrients in surface and ground waters</v>
      </c>
      <c r="U100" s="94"/>
      <c r="V100" s="94"/>
      <c r="W100" s="144" t="s">
        <v>2</v>
      </c>
      <c r="X100" s="144">
        <v>0.14000000000000001</v>
      </c>
      <c r="Y100" s="144" t="s">
        <v>636</v>
      </c>
      <c r="AA100" s="144" t="s">
        <v>2</v>
      </c>
      <c r="AB100" s="144">
        <v>0.14000000000000001</v>
      </c>
      <c r="AC100" s="144" t="s">
        <v>636</v>
      </c>
      <c r="AF100" s="143" t="str">
        <f t="shared" si="3"/>
        <v>WPT_Range</v>
      </c>
      <c r="AG100" s="144">
        <v>0.14000000000000001</v>
      </c>
      <c r="AJ100" s="94"/>
      <c r="AK100" s="94"/>
    </row>
    <row r="101" spans="9:37" x14ac:dyDescent="0.25">
      <c r="I101" s="201">
        <v>72</v>
      </c>
      <c r="J101" s="15">
        <v>2020</v>
      </c>
      <c r="K101" s="15" t="s">
        <v>3</v>
      </c>
      <c r="L101" s="17">
        <v>12</v>
      </c>
      <c r="M101" s="15">
        <v>2</v>
      </c>
      <c r="N101" s="220">
        <v>0.01</v>
      </c>
      <c r="O101" s="15"/>
      <c r="P101" s="15"/>
      <c r="Q101" s="15">
        <v>160</v>
      </c>
      <c r="R101" s="15" t="s">
        <v>635</v>
      </c>
      <c r="S101" s="201" t="str">
        <f>VLOOKUP(L101,'old -National RCs'!$K$20:$P$50,6,FALSE)</f>
        <v>WATER QUALITY DEGRADATION - Pesticides transported to surface and ground waters</v>
      </c>
      <c r="U101" s="94"/>
      <c r="V101" s="94"/>
      <c r="W101" s="144" t="s">
        <v>2</v>
      </c>
      <c r="X101" s="144">
        <v>0.15</v>
      </c>
      <c r="Y101" s="144" t="s">
        <v>636</v>
      </c>
      <c r="AA101" s="144" t="s">
        <v>2</v>
      </c>
      <c r="AB101" s="144">
        <v>0.15</v>
      </c>
      <c r="AC101" s="144" t="s">
        <v>636</v>
      </c>
      <c r="AF101" s="143" t="str">
        <f t="shared" si="3"/>
        <v>WPT_Range</v>
      </c>
      <c r="AG101" s="144">
        <v>0.15</v>
      </c>
      <c r="AJ101" s="94"/>
      <c r="AK101" s="94"/>
    </row>
    <row r="102" spans="9:37" x14ac:dyDescent="0.25">
      <c r="I102" s="201">
        <v>73</v>
      </c>
      <c r="J102" s="15">
        <v>2020</v>
      </c>
      <c r="K102" s="15" t="s">
        <v>1</v>
      </c>
      <c r="L102" s="17">
        <v>12</v>
      </c>
      <c r="M102" s="15">
        <v>2</v>
      </c>
      <c r="N102" s="220">
        <v>0.01</v>
      </c>
      <c r="O102" s="15"/>
      <c r="P102" s="15"/>
      <c r="Q102" s="15">
        <v>160</v>
      </c>
      <c r="R102" s="15" t="s">
        <v>635</v>
      </c>
      <c r="S102" s="201" t="str">
        <f>VLOOKUP(L102,'old -National RCs'!$K$20:$P$50,6,FALSE)</f>
        <v>WATER QUALITY DEGRADATION - Pesticides transported to surface and ground waters</v>
      </c>
      <c r="U102" s="94"/>
      <c r="V102" s="94"/>
      <c r="AA102" s="144" t="s">
        <v>3</v>
      </c>
      <c r="AB102" s="144">
        <v>2.5000000000000001E-2</v>
      </c>
      <c r="AC102" s="144" t="s">
        <v>637</v>
      </c>
      <c r="AF102" s="143" t="str">
        <f t="shared" si="3"/>
        <v>SWT_Crop</v>
      </c>
      <c r="AG102" s="144">
        <v>2.5000000000000001E-2</v>
      </c>
      <c r="AJ102" s="94"/>
      <c r="AK102" s="94"/>
    </row>
    <row r="103" spans="9:37" x14ac:dyDescent="0.25">
      <c r="I103" s="201">
        <v>74</v>
      </c>
      <c r="J103" s="15">
        <v>2020</v>
      </c>
      <c r="K103" s="15" t="s">
        <v>2</v>
      </c>
      <c r="L103" s="17">
        <v>12</v>
      </c>
      <c r="M103" s="15">
        <v>2</v>
      </c>
      <c r="N103" s="220">
        <v>0.01</v>
      </c>
      <c r="O103" s="15"/>
      <c r="P103" s="15"/>
      <c r="Q103" s="15">
        <v>160</v>
      </c>
      <c r="R103" s="15" t="s">
        <v>635</v>
      </c>
      <c r="S103" s="201" t="str">
        <f>VLOOKUP(L103,'old -National RCs'!$K$20:$P$50,6,FALSE)</f>
        <v>WATER QUALITY DEGRADATION - Pesticides transported to surface and ground waters</v>
      </c>
      <c r="U103" s="94"/>
      <c r="V103" s="94"/>
      <c r="AA103" s="144" t="s">
        <v>3</v>
      </c>
      <c r="AB103" s="144">
        <v>0.05</v>
      </c>
      <c r="AC103" s="144" t="s">
        <v>637</v>
      </c>
      <c r="AF103" s="143" t="str">
        <f t="shared" si="3"/>
        <v>SWT_Crop</v>
      </c>
      <c r="AG103" s="144">
        <v>0.05</v>
      </c>
      <c r="AJ103" s="94"/>
      <c r="AK103" s="94"/>
    </row>
    <row r="104" spans="9:37" x14ac:dyDescent="0.25">
      <c r="I104" s="201">
        <v>75</v>
      </c>
      <c r="J104" s="15">
        <v>2020</v>
      </c>
      <c r="K104" s="15" t="s">
        <v>3</v>
      </c>
      <c r="L104" s="17">
        <v>13</v>
      </c>
      <c r="M104" s="15">
        <v>3</v>
      </c>
      <c r="N104" s="220">
        <v>0.01</v>
      </c>
      <c r="O104" s="15"/>
      <c r="P104" s="15"/>
      <c r="Q104" s="15">
        <v>160</v>
      </c>
      <c r="R104" s="15" t="s">
        <v>635</v>
      </c>
      <c r="S104" s="201" t="str">
        <f>VLOOKUP(L104,'old -National RCs'!$K$20:$P$50,6,FALSE)</f>
        <v>WATER QUALITY DEGRADATION - Excess pathogens and chemicals from manure, biosolids, or compost applications</v>
      </c>
      <c r="U104" s="94"/>
      <c r="V104" s="94"/>
      <c r="AA104" s="144" t="s">
        <v>3</v>
      </c>
      <c r="AB104" s="144">
        <v>2.5000000000000001E-2</v>
      </c>
      <c r="AC104" s="144" t="s">
        <v>637</v>
      </c>
      <c r="AF104" s="143" t="str">
        <f t="shared" si="3"/>
        <v>SWT_Crop</v>
      </c>
      <c r="AG104" s="144">
        <v>2.5000000000000001E-2</v>
      </c>
      <c r="AJ104" s="94"/>
      <c r="AK104" s="94"/>
    </row>
    <row r="105" spans="9:37" x14ac:dyDescent="0.25">
      <c r="I105" s="201">
        <v>76</v>
      </c>
      <c r="J105" s="15">
        <v>2020</v>
      </c>
      <c r="K105" s="15" t="s">
        <v>411</v>
      </c>
      <c r="L105" s="17">
        <v>13</v>
      </c>
      <c r="M105" s="15">
        <v>3</v>
      </c>
      <c r="N105" s="220">
        <v>0.01</v>
      </c>
      <c r="O105" s="15"/>
      <c r="P105" s="15"/>
      <c r="Q105" s="15">
        <v>160</v>
      </c>
      <c r="R105" s="15" t="s">
        <v>635</v>
      </c>
      <c r="S105" s="201" t="str">
        <f>VLOOKUP(L105,'old -National RCs'!$K$20:$P$50,6,FALSE)</f>
        <v>WATER QUALITY DEGRADATION - Excess pathogens and chemicals from manure, biosolids, or compost applications</v>
      </c>
      <c r="U105" s="94"/>
      <c r="V105" s="94"/>
      <c r="AA105" s="144" t="s">
        <v>3</v>
      </c>
      <c r="AB105" s="144">
        <v>0.05</v>
      </c>
      <c r="AC105" s="144" t="s">
        <v>637</v>
      </c>
      <c r="AF105" s="143" t="str">
        <f t="shared" si="3"/>
        <v>SWT_Crop</v>
      </c>
      <c r="AG105" s="144">
        <v>0.05</v>
      </c>
      <c r="AJ105" s="94"/>
      <c r="AK105" s="94"/>
    </row>
    <row r="106" spans="9:37" x14ac:dyDescent="0.25">
      <c r="I106" s="201">
        <v>77</v>
      </c>
      <c r="J106" s="15">
        <v>2020</v>
      </c>
      <c r="K106" s="15" t="s">
        <v>1</v>
      </c>
      <c r="L106" s="17">
        <v>13</v>
      </c>
      <c r="M106" s="15">
        <v>3</v>
      </c>
      <c r="N106" s="220">
        <v>0.01</v>
      </c>
      <c r="O106" s="15"/>
      <c r="P106" s="15"/>
      <c r="Q106" s="15">
        <v>160</v>
      </c>
      <c r="R106" s="15" t="s">
        <v>635</v>
      </c>
      <c r="S106" s="201" t="str">
        <f>VLOOKUP(L106,'old -National RCs'!$K$20:$P$50,6,FALSE)</f>
        <v>WATER QUALITY DEGRADATION - Excess pathogens and chemicals from manure, biosolids, or compost applications</v>
      </c>
      <c r="U106" s="94"/>
      <c r="V106" s="94"/>
      <c r="AA106" s="144" t="s">
        <v>3</v>
      </c>
      <c r="AB106" s="144">
        <v>2.5000000000000001E-2</v>
      </c>
      <c r="AC106" s="144" t="s">
        <v>637</v>
      </c>
      <c r="AF106" s="143" t="str">
        <f t="shared" si="3"/>
        <v>SWT_Crop</v>
      </c>
      <c r="AG106" s="144">
        <v>2.5000000000000001E-2</v>
      </c>
      <c r="AJ106" s="94"/>
      <c r="AK106" s="94"/>
    </row>
    <row r="107" spans="9:37" x14ac:dyDescent="0.25">
      <c r="I107" s="201">
        <v>78</v>
      </c>
      <c r="J107" s="15">
        <v>2020</v>
      </c>
      <c r="K107" s="15" t="s">
        <v>2</v>
      </c>
      <c r="L107" s="17">
        <v>13</v>
      </c>
      <c r="M107" s="15">
        <v>3</v>
      </c>
      <c r="N107" s="220">
        <v>0.01</v>
      </c>
      <c r="O107" s="15"/>
      <c r="P107" s="15"/>
      <c r="Q107" s="15">
        <v>160</v>
      </c>
      <c r="R107" s="15" t="s">
        <v>635</v>
      </c>
      <c r="S107" s="201" t="str">
        <f>VLOOKUP(L107,'old -National RCs'!$K$20:$P$50,6,FALSE)</f>
        <v>WATER QUALITY DEGRADATION - Excess pathogens and chemicals from manure, biosolids, or compost applications</v>
      </c>
      <c r="U107" s="94"/>
      <c r="V107" s="94"/>
      <c r="AA107" s="144" t="s">
        <v>3</v>
      </c>
      <c r="AB107" s="144">
        <v>2.5000000000000001E-2</v>
      </c>
      <c r="AC107" s="144" t="s">
        <v>637</v>
      </c>
      <c r="AF107" s="143" t="str">
        <f t="shared" si="3"/>
        <v>SWT_Crop</v>
      </c>
      <c r="AG107" s="144">
        <v>2.5000000000000001E-2</v>
      </c>
      <c r="AJ107" s="94"/>
      <c r="AK107" s="94"/>
    </row>
    <row r="108" spans="9:37" x14ac:dyDescent="0.25">
      <c r="I108" s="201">
        <v>79</v>
      </c>
      <c r="J108" s="15">
        <v>2020</v>
      </c>
      <c r="K108" s="15" t="s">
        <v>3</v>
      </c>
      <c r="L108" s="17">
        <v>6</v>
      </c>
      <c r="M108" s="15">
        <v>4</v>
      </c>
      <c r="N108" s="220">
        <v>0.25</v>
      </c>
      <c r="O108" s="15"/>
      <c r="P108" s="15"/>
      <c r="Q108" s="15">
        <v>8000</v>
      </c>
      <c r="R108" s="15" t="s">
        <v>635</v>
      </c>
      <c r="S108" s="201" t="str">
        <f>VLOOKUP(L108,'old -National RCs'!$K$20:$P$50,6,FALSE)</f>
        <v>DEGRADATION - Organic matter depletion</v>
      </c>
      <c r="U108" s="94"/>
      <c r="V108" s="94"/>
      <c r="AA108" s="144" t="s">
        <v>260</v>
      </c>
      <c r="AB108" s="144">
        <v>0.2</v>
      </c>
      <c r="AC108" s="144" t="s">
        <v>637</v>
      </c>
      <c r="AF108" s="143" t="str">
        <f t="shared" si="3"/>
        <v>SWT_Forest</v>
      </c>
      <c r="AG108" s="144">
        <v>0.2</v>
      </c>
      <c r="AJ108" s="94"/>
      <c r="AK108" s="94"/>
    </row>
    <row r="109" spans="9:37" x14ac:dyDescent="0.25">
      <c r="I109" s="201">
        <v>80</v>
      </c>
      <c r="J109" s="15">
        <v>2020</v>
      </c>
      <c r="K109" s="15" t="s">
        <v>3</v>
      </c>
      <c r="L109" s="17">
        <v>22</v>
      </c>
      <c r="M109" s="15">
        <v>5</v>
      </c>
      <c r="N109" s="220">
        <v>0.05</v>
      </c>
      <c r="O109" s="15"/>
      <c r="P109" s="15"/>
      <c r="Q109" s="15">
        <v>0</v>
      </c>
      <c r="R109" s="15" t="s">
        <v>635</v>
      </c>
      <c r="S109" s="201" t="str">
        <f>VLOOKUP(L109,'old -National RCs'!$K$20:$P$50,6,FALSE)</f>
        <v>INADEQUATE HABITAT FOR FISH AND WILDLIFE - Habitat degradation</v>
      </c>
      <c r="U109" s="94"/>
      <c r="V109" s="94"/>
      <c r="AA109" s="144" t="s">
        <v>260</v>
      </c>
      <c r="AB109" s="144">
        <v>0.1</v>
      </c>
      <c r="AC109" s="144" t="s">
        <v>637</v>
      </c>
      <c r="AF109" s="143" t="str">
        <f t="shared" si="3"/>
        <v>SWT_Forest</v>
      </c>
      <c r="AG109" s="144">
        <v>0.1</v>
      </c>
      <c r="AJ109" s="94"/>
      <c r="AK109" s="94"/>
    </row>
    <row r="110" spans="9:37" x14ac:dyDescent="0.25">
      <c r="I110" s="201">
        <v>81</v>
      </c>
      <c r="J110" s="15">
        <v>2020</v>
      </c>
      <c r="K110" s="15" t="s">
        <v>260</v>
      </c>
      <c r="L110" s="17">
        <v>18</v>
      </c>
      <c r="M110" s="15">
        <v>6</v>
      </c>
      <c r="N110" s="220">
        <v>0.14000000000000001</v>
      </c>
      <c r="O110" s="15"/>
      <c r="P110" s="15"/>
      <c r="Q110" s="15">
        <v>125</v>
      </c>
      <c r="R110" s="15" t="s">
        <v>635</v>
      </c>
      <c r="S110" s="201" t="str">
        <f>VLOOKUP(L110,'old -National RCs'!$K$20:$P$50,6,FALSE)</f>
        <v>DEGRADED PLANT CONDITION - Undesirable plant productivity and health</v>
      </c>
      <c r="U110" s="94"/>
      <c r="V110" s="94"/>
      <c r="AA110" s="144" t="s">
        <v>260</v>
      </c>
      <c r="AB110" s="144">
        <v>0.05</v>
      </c>
      <c r="AC110" s="144" t="s">
        <v>637</v>
      </c>
      <c r="AF110" s="143" t="str">
        <f t="shared" si="3"/>
        <v>SWT_Forest</v>
      </c>
      <c r="AG110" s="144">
        <v>0.05</v>
      </c>
      <c r="AJ110" s="94"/>
      <c r="AK110" s="94"/>
    </row>
    <row r="111" spans="9:37" x14ac:dyDescent="0.25">
      <c r="I111" s="201">
        <v>82</v>
      </c>
      <c r="J111" s="15">
        <v>2020</v>
      </c>
      <c r="K111" s="15" t="s">
        <v>2</v>
      </c>
      <c r="L111" s="17">
        <v>18</v>
      </c>
      <c r="M111" s="15">
        <v>6</v>
      </c>
      <c r="N111" s="220">
        <v>0.14000000000000001</v>
      </c>
      <c r="O111" s="15"/>
      <c r="P111" s="15"/>
      <c r="Q111" s="15">
        <v>900</v>
      </c>
      <c r="R111" s="15" t="s">
        <v>635</v>
      </c>
      <c r="S111" s="201" t="str">
        <f>VLOOKUP(L111,'old -National RCs'!$K$20:$P$50,6,FALSE)</f>
        <v>DEGRADED PLANT CONDITION - Undesirable plant productivity and health</v>
      </c>
      <c r="U111" s="94"/>
      <c r="V111" s="94"/>
      <c r="AA111" s="144" t="s">
        <v>260</v>
      </c>
      <c r="AB111" s="144">
        <v>0.05</v>
      </c>
      <c r="AC111" s="144" t="s">
        <v>637</v>
      </c>
      <c r="AF111" s="143" t="str">
        <f t="shared" si="3"/>
        <v>SWT_Forest</v>
      </c>
      <c r="AG111" s="144">
        <v>0.05</v>
      </c>
      <c r="AJ111" s="94"/>
      <c r="AK111" s="94"/>
    </row>
    <row r="112" spans="9:37" x14ac:dyDescent="0.25">
      <c r="I112" s="201">
        <v>83</v>
      </c>
      <c r="J112" s="15">
        <v>2020</v>
      </c>
      <c r="K112" s="15" t="s">
        <v>260</v>
      </c>
      <c r="L112" s="17">
        <v>20</v>
      </c>
      <c r="M112" s="15">
        <v>7</v>
      </c>
      <c r="N112" s="220">
        <v>0.01</v>
      </c>
      <c r="O112" s="15"/>
      <c r="P112" s="15"/>
      <c r="Q112" s="15">
        <v>125</v>
      </c>
      <c r="R112" s="15" t="s">
        <v>635</v>
      </c>
      <c r="S112" s="201" t="str">
        <f>VLOOKUP(L112,'old -National RCs'!$K$20:$P$50,6,FALSE)</f>
        <v>DEGRADED PLANT CONDITION - Excessive plant pest pressure</v>
      </c>
      <c r="U112" s="94"/>
      <c r="V112" s="94"/>
      <c r="AA112" s="144" t="s">
        <v>411</v>
      </c>
      <c r="AB112" s="144">
        <v>0.15</v>
      </c>
      <c r="AC112" s="144" t="s">
        <v>637</v>
      </c>
      <c r="AF112" s="143" t="str">
        <f t="shared" si="3"/>
        <v>SWT_Farmstead</v>
      </c>
      <c r="AG112" s="144">
        <v>0.15</v>
      </c>
      <c r="AJ112" s="94"/>
      <c r="AK112" s="94"/>
    </row>
    <row r="113" spans="9:37" x14ac:dyDescent="0.25">
      <c r="I113" s="201">
        <v>84</v>
      </c>
      <c r="J113" s="15">
        <v>2020</v>
      </c>
      <c r="K113" s="15" t="s">
        <v>2</v>
      </c>
      <c r="L113" s="17">
        <v>20</v>
      </c>
      <c r="M113" s="15">
        <v>7</v>
      </c>
      <c r="N113" s="220">
        <v>0.01</v>
      </c>
      <c r="O113" s="15"/>
      <c r="P113" s="15"/>
      <c r="Q113" s="15">
        <v>900</v>
      </c>
      <c r="R113" s="15" t="s">
        <v>635</v>
      </c>
      <c r="S113" s="201" t="str">
        <f>VLOOKUP(L113,'old -National RCs'!$K$20:$P$50,6,FALSE)</f>
        <v>DEGRADED PLANT CONDITION - Excessive plant pest pressure</v>
      </c>
      <c r="U113" s="94"/>
      <c r="V113" s="94"/>
      <c r="AA113" s="144" t="s">
        <v>411</v>
      </c>
      <c r="AB113" s="144">
        <v>0.05</v>
      </c>
      <c r="AC113" s="144" t="s">
        <v>637</v>
      </c>
      <c r="AF113" s="143" t="str">
        <f t="shared" si="3"/>
        <v>SWT_Farmstead</v>
      </c>
      <c r="AG113" s="144">
        <v>0.05</v>
      </c>
      <c r="AJ113" s="94"/>
      <c r="AK113" s="94"/>
    </row>
    <row r="114" spans="9:37" x14ac:dyDescent="0.25">
      <c r="I114" s="201">
        <v>85</v>
      </c>
      <c r="J114" s="15">
        <v>2020</v>
      </c>
      <c r="K114" s="15" t="s">
        <v>3</v>
      </c>
      <c r="L114" s="17">
        <v>10</v>
      </c>
      <c r="M114" s="15">
        <v>8</v>
      </c>
      <c r="N114" s="220">
        <v>0.3</v>
      </c>
      <c r="O114" s="15"/>
      <c r="P114" s="15"/>
      <c r="Q114" s="15">
        <v>1600</v>
      </c>
      <c r="R114" s="15" t="s">
        <v>635</v>
      </c>
      <c r="S114" s="201" t="str">
        <f>VLOOKUP(L114,'old -National RCs'!$K$20:$P$50,6,FALSE)</f>
        <v>EXCESS/INSUFFICIENT WATER - Inefficient use of irrigation water</v>
      </c>
      <c r="U114" s="94"/>
      <c r="V114" s="94"/>
      <c r="AA114" s="144" t="s">
        <v>411</v>
      </c>
      <c r="AB114" s="157">
        <v>0.02</v>
      </c>
      <c r="AC114" s="144" t="s">
        <v>637</v>
      </c>
      <c r="AF114" s="143" t="str">
        <f t="shared" si="3"/>
        <v>SWT_Farmstead</v>
      </c>
      <c r="AG114" s="157">
        <v>0.02</v>
      </c>
      <c r="AJ114" s="94"/>
      <c r="AK114" s="94"/>
    </row>
    <row r="115" spans="9:37" x14ac:dyDescent="0.25">
      <c r="I115" s="201">
        <v>86</v>
      </c>
      <c r="J115" s="15">
        <v>2020</v>
      </c>
      <c r="K115" s="15" t="s">
        <v>3</v>
      </c>
      <c r="L115" s="17">
        <v>16</v>
      </c>
      <c r="M115" s="15">
        <v>1</v>
      </c>
      <c r="N115" s="220">
        <v>0.03</v>
      </c>
      <c r="O115" s="202"/>
      <c r="P115" s="202"/>
      <c r="Q115" s="202">
        <v>150</v>
      </c>
      <c r="R115" s="15" t="s">
        <v>637</v>
      </c>
      <c r="S115" s="201" t="str">
        <f>VLOOKUP(L115,'old -National RCs'!$K$20:$P$50,6,FALSE)</f>
        <v>WATER QUALITY DEGRADATION - Excessive sediment in surface waters</v>
      </c>
      <c r="U115" s="94"/>
      <c r="V115" s="94"/>
      <c r="AA115" s="144" t="s">
        <v>1</v>
      </c>
      <c r="AB115" s="144">
        <v>0.13</v>
      </c>
      <c r="AC115" s="144" t="s">
        <v>637</v>
      </c>
      <c r="AF115" s="143" t="str">
        <f t="shared" si="3"/>
        <v>SWT_Pasture</v>
      </c>
      <c r="AG115" s="144">
        <v>0.13</v>
      </c>
      <c r="AJ115" s="94"/>
      <c r="AK115" s="94"/>
    </row>
    <row r="116" spans="9:37" x14ac:dyDescent="0.25">
      <c r="I116" s="201">
        <v>87</v>
      </c>
      <c r="J116" s="15">
        <v>2020</v>
      </c>
      <c r="K116" s="15" t="s">
        <v>260</v>
      </c>
      <c r="L116" s="17">
        <v>16</v>
      </c>
      <c r="M116" s="15">
        <v>1</v>
      </c>
      <c r="N116" s="220">
        <v>0.1</v>
      </c>
      <c r="O116" s="202"/>
      <c r="P116" s="202"/>
      <c r="Q116" s="202">
        <v>1200</v>
      </c>
      <c r="R116" s="15" t="s">
        <v>637</v>
      </c>
      <c r="S116" s="201" t="str">
        <f>VLOOKUP(L116,'old -National RCs'!$K$20:$P$50,6,FALSE)</f>
        <v>WATER QUALITY DEGRADATION - Excessive sediment in surface waters</v>
      </c>
      <c r="U116" s="94"/>
      <c r="V116" s="94"/>
      <c r="AA116" s="144" t="s">
        <v>1</v>
      </c>
      <c r="AB116" s="144">
        <v>2.5000000000000001E-2</v>
      </c>
      <c r="AC116" s="144" t="s">
        <v>637</v>
      </c>
      <c r="AF116" s="143" t="str">
        <f t="shared" si="3"/>
        <v>SWT_Pasture</v>
      </c>
      <c r="AG116" s="144">
        <v>2.5000000000000001E-2</v>
      </c>
      <c r="AJ116" s="94"/>
      <c r="AK116" s="94"/>
    </row>
    <row r="117" spans="9:37" x14ac:dyDescent="0.25">
      <c r="I117" s="201">
        <v>88</v>
      </c>
      <c r="J117" s="15">
        <v>2020</v>
      </c>
      <c r="K117" s="202" t="s">
        <v>411</v>
      </c>
      <c r="L117" s="202">
        <v>16</v>
      </c>
      <c r="M117" s="202">
        <v>1</v>
      </c>
      <c r="N117" s="297">
        <v>7.0000000000000007E-2</v>
      </c>
      <c r="O117" s="202"/>
      <c r="P117" s="202"/>
      <c r="Q117" s="202">
        <v>2</v>
      </c>
      <c r="R117" s="15" t="s">
        <v>637</v>
      </c>
      <c r="S117" s="202" t="str">
        <f>VLOOKUP(L117,'old -National RCs'!$K$20:$P$50,6,FALSE)</f>
        <v>WATER QUALITY DEGRADATION - Excessive sediment in surface waters</v>
      </c>
      <c r="U117" s="94"/>
      <c r="V117" s="94"/>
      <c r="AA117" s="144" t="s">
        <v>1</v>
      </c>
      <c r="AB117" s="144">
        <v>2.5000000000000001E-2</v>
      </c>
      <c r="AC117" s="144" t="s">
        <v>637</v>
      </c>
      <c r="AF117" s="143" t="str">
        <f t="shared" si="3"/>
        <v>SWT_Pasture</v>
      </c>
      <c r="AG117" s="144">
        <v>2.5000000000000001E-2</v>
      </c>
    </row>
    <row r="118" spans="9:37" x14ac:dyDescent="0.25">
      <c r="I118" s="201">
        <v>89</v>
      </c>
      <c r="J118" s="15">
        <v>2020</v>
      </c>
      <c r="K118" s="202" t="s">
        <v>1</v>
      </c>
      <c r="L118" s="202">
        <v>16</v>
      </c>
      <c r="M118" s="202">
        <v>1</v>
      </c>
      <c r="N118" s="297">
        <v>7.0000000000000007E-2</v>
      </c>
      <c r="O118" s="202"/>
      <c r="P118" s="202"/>
      <c r="Q118" s="202">
        <v>150</v>
      </c>
      <c r="R118" s="15" t="s">
        <v>637</v>
      </c>
      <c r="S118" s="202" t="str">
        <f>VLOOKUP(L118,'old -National RCs'!$K$20:$P$50,6,FALSE)</f>
        <v>WATER QUALITY DEGRADATION - Excessive sediment in surface waters</v>
      </c>
      <c r="U118" s="94"/>
      <c r="V118" s="94"/>
    </row>
    <row r="119" spans="9:37" x14ac:dyDescent="0.25">
      <c r="I119" s="201">
        <v>90</v>
      </c>
      <c r="J119" s="15">
        <v>2020</v>
      </c>
      <c r="K119" s="202" t="s">
        <v>3</v>
      </c>
      <c r="L119" s="202">
        <v>11</v>
      </c>
      <c r="M119" s="202">
        <v>2</v>
      </c>
      <c r="N119" s="297">
        <v>0.04</v>
      </c>
      <c r="O119" s="202"/>
      <c r="P119" s="202"/>
      <c r="Q119" s="202">
        <v>100</v>
      </c>
      <c r="R119" s="15" t="s">
        <v>637</v>
      </c>
      <c r="S119" s="202" t="str">
        <f>VLOOKUP(L119,'old -National RCs'!$K$20:$P$50,6,FALSE)</f>
        <v>WATER QUALITY DEGRADATION - Excess nutrients in surface and ground waters</v>
      </c>
      <c r="U119" s="94"/>
      <c r="V119" s="94"/>
    </row>
    <row r="120" spans="9:37" x14ac:dyDescent="0.25">
      <c r="I120" s="201">
        <v>91</v>
      </c>
      <c r="J120" s="15">
        <v>2020</v>
      </c>
      <c r="K120" s="202" t="s">
        <v>411</v>
      </c>
      <c r="L120" s="202">
        <v>11</v>
      </c>
      <c r="M120" s="202">
        <v>2</v>
      </c>
      <c r="N120" s="297">
        <v>0.08</v>
      </c>
      <c r="O120" s="202"/>
      <c r="P120" s="202"/>
      <c r="Q120" s="202">
        <v>150</v>
      </c>
      <c r="R120" s="15" t="s">
        <v>637</v>
      </c>
      <c r="S120" s="202" t="str">
        <f>VLOOKUP(L120,'old -National RCs'!$K$20:$P$50,6,FALSE)</f>
        <v>WATER QUALITY DEGRADATION - Excess nutrients in surface and ground waters</v>
      </c>
      <c r="U120" s="94"/>
      <c r="V120" s="94"/>
    </row>
    <row r="121" spans="9:37" x14ac:dyDescent="0.25">
      <c r="I121" s="201">
        <v>92</v>
      </c>
      <c r="J121" s="15">
        <v>2020</v>
      </c>
      <c r="K121" s="202" t="s">
        <v>1</v>
      </c>
      <c r="L121" s="202">
        <v>11</v>
      </c>
      <c r="M121" s="202">
        <v>2</v>
      </c>
      <c r="N121" s="297">
        <v>7.0000000000000007E-2</v>
      </c>
      <c r="O121" s="202"/>
      <c r="P121" s="202"/>
      <c r="Q121" s="202">
        <v>60</v>
      </c>
      <c r="R121" s="15" t="s">
        <v>637</v>
      </c>
      <c r="S121" s="202" t="str">
        <f>VLOOKUP(L121,'old -National RCs'!$K$20:$P$50,6,FALSE)</f>
        <v>WATER QUALITY DEGRADATION - Excess nutrients in surface and ground waters</v>
      </c>
      <c r="U121" s="94"/>
      <c r="V121" s="94"/>
    </row>
    <row r="122" spans="9:37" x14ac:dyDescent="0.25">
      <c r="I122" s="201">
        <v>93</v>
      </c>
      <c r="J122" s="15">
        <v>2020</v>
      </c>
      <c r="K122" s="202" t="s">
        <v>3</v>
      </c>
      <c r="L122" s="202">
        <v>22</v>
      </c>
      <c r="M122" s="202">
        <v>3</v>
      </c>
      <c r="N122" s="297">
        <v>0.04</v>
      </c>
      <c r="O122" s="202"/>
      <c r="P122" s="202"/>
      <c r="Q122" s="202">
        <v>15</v>
      </c>
      <c r="R122" s="15" t="s">
        <v>637</v>
      </c>
      <c r="S122" s="202" t="str">
        <f>VLOOKUP(L122,'old -National RCs'!$K$20:$P$50,6,FALSE)</f>
        <v>INADEQUATE HABITAT FOR FISH AND WILDLIFE - Habitat degradation</v>
      </c>
      <c r="U122" s="94"/>
      <c r="V122" s="94"/>
    </row>
    <row r="123" spans="9:37" x14ac:dyDescent="0.25">
      <c r="I123" s="201">
        <v>94</v>
      </c>
      <c r="J123" s="15">
        <v>2020</v>
      </c>
      <c r="K123" s="202" t="s">
        <v>260</v>
      </c>
      <c r="L123" s="202">
        <v>22</v>
      </c>
      <c r="M123" s="202">
        <v>3</v>
      </c>
      <c r="N123" s="297">
        <v>0.1</v>
      </c>
      <c r="O123" s="202"/>
      <c r="P123" s="202"/>
      <c r="Q123" s="202">
        <v>400</v>
      </c>
      <c r="R123" s="15" t="s">
        <v>637</v>
      </c>
      <c r="S123" s="202" t="str">
        <f>VLOOKUP(L123,'old -National RCs'!$K$20:$P$50,6,FALSE)</f>
        <v>INADEQUATE HABITAT FOR FISH AND WILDLIFE - Habitat degradation</v>
      </c>
      <c r="U123" s="94"/>
      <c r="V123" s="94"/>
    </row>
    <row r="124" spans="9:37" x14ac:dyDescent="0.25">
      <c r="I124" s="201">
        <v>95</v>
      </c>
      <c r="J124" s="15">
        <v>2020</v>
      </c>
      <c r="K124" s="202" t="s">
        <v>260</v>
      </c>
      <c r="L124" s="202">
        <v>18</v>
      </c>
      <c r="M124" s="202">
        <v>4</v>
      </c>
      <c r="N124" s="297">
        <v>0.1</v>
      </c>
      <c r="O124" s="202"/>
      <c r="P124" s="202"/>
      <c r="Q124" s="202">
        <v>75</v>
      </c>
      <c r="R124" s="15" t="s">
        <v>637</v>
      </c>
      <c r="S124" s="202" t="str">
        <f>VLOOKUP(L124,'old -National RCs'!$K$20:$P$50,6,FALSE)</f>
        <v>DEGRADED PLANT CONDITION - Undesirable plant productivity and health</v>
      </c>
      <c r="U124" s="94"/>
      <c r="V124" s="94"/>
    </row>
    <row r="125" spans="9:37" x14ac:dyDescent="0.25">
      <c r="I125" s="201">
        <v>96</v>
      </c>
      <c r="J125" s="15">
        <v>2020</v>
      </c>
      <c r="K125" s="202" t="s">
        <v>1</v>
      </c>
      <c r="L125" s="202">
        <v>18</v>
      </c>
      <c r="M125" s="202">
        <v>4</v>
      </c>
      <c r="N125" s="297">
        <v>0.04</v>
      </c>
      <c r="O125" s="202"/>
      <c r="P125" s="202"/>
      <c r="Q125" s="202">
        <v>80</v>
      </c>
      <c r="R125" s="15" t="s">
        <v>637</v>
      </c>
      <c r="S125" s="202" t="str">
        <f>VLOOKUP(L125,'old -National RCs'!$K$20:$P$50,6,FALSE)</f>
        <v>DEGRADED PLANT CONDITION - Undesirable plant productivity and health</v>
      </c>
      <c r="U125" s="94"/>
      <c r="V125" s="94"/>
    </row>
    <row r="126" spans="9:37" x14ac:dyDescent="0.25">
      <c r="I126" s="201">
        <v>97</v>
      </c>
      <c r="J126" s="15">
        <v>2020</v>
      </c>
      <c r="K126" s="202" t="s">
        <v>3</v>
      </c>
      <c r="L126" s="202">
        <v>12</v>
      </c>
      <c r="M126" s="202">
        <v>5</v>
      </c>
      <c r="N126" s="297">
        <v>0.03</v>
      </c>
      <c r="O126" s="202"/>
      <c r="P126" s="202"/>
      <c r="Q126" s="202">
        <v>20</v>
      </c>
      <c r="R126" s="15" t="s">
        <v>637</v>
      </c>
      <c r="S126" s="202" t="str">
        <f>VLOOKUP(L126,'old -National RCs'!$K$20:$P$50,6,FALSE)</f>
        <v>WATER QUALITY DEGRADATION - Pesticides transported to surface and ground waters</v>
      </c>
      <c r="U126" s="94"/>
      <c r="V126" s="94"/>
    </row>
    <row r="127" spans="9:37" s="94" customFormat="1" x14ac:dyDescent="0.25">
      <c r="I127" s="94">
        <v>98</v>
      </c>
      <c r="J127" s="15">
        <v>2020</v>
      </c>
      <c r="K127" s="202" t="s">
        <v>411</v>
      </c>
      <c r="L127" s="202">
        <v>12</v>
      </c>
      <c r="M127" s="202">
        <v>5</v>
      </c>
      <c r="N127" s="297">
        <v>7.0000000000000007E-2</v>
      </c>
      <c r="O127" s="202"/>
      <c r="P127" s="202"/>
      <c r="Q127" s="202">
        <v>20</v>
      </c>
      <c r="R127" s="15" t="s">
        <v>637</v>
      </c>
      <c r="S127" s="202" t="str">
        <f>VLOOKUP(L127,'old -National RCs'!$K$20:$P$50,6,FALSE)</f>
        <v>WATER QUALITY DEGRADATION - Pesticides transported to surface and ground waters</v>
      </c>
    </row>
    <row r="128" spans="9:37" s="94" customFormat="1" x14ac:dyDescent="0.25">
      <c r="I128" s="94">
        <v>99</v>
      </c>
      <c r="J128" s="15">
        <v>2020</v>
      </c>
      <c r="K128" s="202" t="s">
        <v>260</v>
      </c>
      <c r="L128" s="202">
        <v>21</v>
      </c>
      <c r="M128" s="202">
        <v>6</v>
      </c>
      <c r="N128" s="297">
        <v>0.1</v>
      </c>
      <c r="O128" s="202"/>
      <c r="P128" s="202"/>
      <c r="Q128" s="202">
        <v>200</v>
      </c>
      <c r="R128" s="15" t="s">
        <v>637</v>
      </c>
      <c r="S128" s="202" t="str">
        <f>VLOOKUP(L128,'old -National RCs'!$K$20:$P$50,6,FALSE)</f>
        <v>DEGRADED PLANT CONDITION - Wildfire hazard, excessive biomass accumulation</v>
      </c>
    </row>
    <row r="129" spans="9:19" s="94" customFormat="1" x14ac:dyDescent="0.25">
      <c r="I129" s="94">
        <v>100</v>
      </c>
      <c r="J129" s="15">
        <v>2020</v>
      </c>
      <c r="K129" s="202" t="s">
        <v>3</v>
      </c>
      <c r="L129" s="202">
        <v>10</v>
      </c>
      <c r="M129" s="202">
        <v>7</v>
      </c>
      <c r="N129" s="297">
        <v>0.03</v>
      </c>
      <c r="O129" s="202"/>
      <c r="P129" s="202"/>
      <c r="Q129" s="202">
        <v>0</v>
      </c>
      <c r="R129" s="15" t="s">
        <v>637</v>
      </c>
      <c r="S129" s="202" t="str">
        <f>VLOOKUP(L129,'old -National RCs'!$K$20:$P$50,6,FALSE)</f>
        <v>EXCESS/INSUFFICIENT WATER - Inefficient use of irrigation water</v>
      </c>
    </row>
    <row r="130" spans="9:19" s="94" customFormat="1" x14ac:dyDescent="0.25">
      <c r="I130" s="94">
        <v>101</v>
      </c>
      <c r="J130" s="15">
        <v>2020</v>
      </c>
      <c r="K130" s="202" t="s">
        <v>3</v>
      </c>
      <c r="L130" s="202">
        <v>6</v>
      </c>
      <c r="M130" s="202">
        <v>8</v>
      </c>
      <c r="N130" s="202">
        <v>0.03</v>
      </c>
      <c r="O130" s="202"/>
      <c r="P130" s="202"/>
      <c r="Q130" s="202">
        <v>0</v>
      </c>
      <c r="R130" s="15" t="s">
        <v>637</v>
      </c>
      <c r="S130" s="202" t="str">
        <f>VLOOKUP(L130,'old -National RCs'!$K$20:$P$50,6,FALSE)</f>
        <v>DEGRADATION - Organic matter depletion</v>
      </c>
    </row>
    <row r="131" spans="9:19" s="94" customFormat="1" x14ac:dyDescent="0.25">
      <c r="I131" s="94">
        <v>102</v>
      </c>
      <c r="J131" s="15">
        <v>2020</v>
      </c>
      <c r="K131" s="202" t="s">
        <v>3</v>
      </c>
      <c r="L131" s="202">
        <v>6</v>
      </c>
      <c r="M131" s="202">
        <v>1</v>
      </c>
      <c r="N131" s="202">
        <v>0.25</v>
      </c>
      <c r="O131" s="202"/>
      <c r="P131" s="202"/>
      <c r="Q131" s="202">
        <v>2500</v>
      </c>
      <c r="R131" s="202" t="s">
        <v>636</v>
      </c>
      <c r="S131" s="202" t="str">
        <f>VLOOKUP(L131,'old -National RCs'!$K$20:$P$50,6,FALSE)</f>
        <v>DEGRADATION - Organic matter depletion</v>
      </c>
    </row>
    <row r="132" spans="9:19" s="94" customFormat="1" x14ac:dyDescent="0.25">
      <c r="I132" s="94">
        <v>103</v>
      </c>
      <c r="J132" s="15">
        <v>2020</v>
      </c>
      <c r="K132" s="202" t="s">
        <v>3</v>
      </c>
      <c r="L132" s="202">
        <v>2</v>
      </c>
      <c r="M132" s="202">
        <v>2</v>
      </c>
      <c r="N132" s="202">
        <v>0.25</v>
      </c>
      <c r="O132" s="202"/>
      <c r="P132" s="202"/>
      <c r="Q132" s="202">
        <v>2500</v>
      </c>
      <c r="R132" s="202" t="s">
        <v>636</v>
      </c>
      <c r="S132" s="202" t="str">
        <f>VLOOKUP(L132,'old -National RCs'!$K$20:$P$50,6,FALSE)</f>
        <v>SOIL EROSION - Concentrated flow erosion</v>
      </c>
    </row>
    <row r="133" spans="9:19" s="94" customFormat="1" x14ac:dyDescent="0.25">
      <c r="I133" s="94">
        <v>104</v>
      </c>
      <c r="J133" s="15">
        <v>2020</v>
      </c>
      <c r="K133" s="202" t="s">
        <v>3</v>
      </c>
      <c r="L133" s="202">
        <v>10</v>
      </c>
      <c r="M133" s="202">
        <v>3</v>
      </c>
      <c r="N133" s="202">
        <v>0.15</v>
      </c>
      <c r="O133" s="202"/>
      <c r="P133" s="202"/>
      <c r="Q133" s="202">
        <v>400</v>
      </c>
      <c r="R133" s="202" t="s">
        <v>636</v>
      </c>
      <c r="S133" s="202" t="str">
        <f>VLOOKUP(L133,'old -National RCs'!$K$20:$P$50,6,FALSE)</f>
        <v>EXCESS/INSUFFICIENT WATER - Inefficient use of irrigation water</v>
      </c>
    </row>
    <row r="134" spans="9:19" s="94" customFormat="1" x14ac:dyDescent="0.25">
      <c r="I134" s="94">
        <v>105</v>
      </c>
      <c r="J134" s="15">
        <v>2020</v>
      </c>
      <c r="K134" s="202" t="s">
        <v>2</v>
      </c>
      <c r="L134" s="202">
        <v>18</v>
      </c>
      <c r="M134" s="202">
        <v>4</v>
      </c>
      <c r="N134" s="202">
        <v>0.15</v>
      </c>
      <c r="O134" s="202"/>
      <c r="P134" s="202"/>
      <c r="Q134" s="202">
        <v>1000</v>
      </c>
      <c r="R134" s="202" t="s">
        <v>636</v>
      </c>
      <c r="S134" s="202" t="str">
        <f>VLOOKUP(L134,'old -National RCs'!$K$20:$P$50,6,FALSE)</f>
        <v>DEGRADED PLANT CONDITION - Undesirable plant productivity and health</v>
      </c>
    </row>
    <row r="135" spans="9:19" s="94" customFormat="1" x14ac:dyDescent="0.25">
      <c r="I135" s="94">
        <v>106</v>
      </c>
      <c r="J135" s="15">
        <v>2020</v>
      </c>
      <c r="K135" s="202" t="s">
        <v>2</v>
      </c>
      <c r="L135" s="202">
        <v>25</v>
      </c>
      <c r="M135" s="202">
        <v>5</v>
      </c>
      <c r="N135" s="202">
        <v>0.1</v>
      </c>
      <c r="O135" s="202"/>
      <c r="P135" s="202"/>
      <c r="Q135" s="202">
        <v>120</v>
      </c>
      <c r="R135" s="202" t="s">
        <v>636</v>
      </c>
      <c r="S135" s="202" t="str">
        <f>VLOOKUP(L135,'old -National RCs'!$K$20:$P$50,6,FALSE)</f>
        <v>LIVESTOCK PRODUCTION LIMITATIONS - Inadequate livestock water</v>
      </c>
    </row>
    <row r="136" spans="9:19" s="94" customFormat="1" x14ac:dyDescent="0.25">
      <c r="I136" s="94">
        <v>107</v>
      </c>
      <c r="J136" s="15">
        <v>2020</v>
      </c>
      <c r="K136" s="202" t="s">
        <v>260</v>
      </c>
      <c r="L136" s="202">
        <v>21</v>
      </c>
      <c r="M136" s="202">
        <v>6</v>
      </c>
      <c r="N136" s="202">
        <v>0.1</v>
      </c>
      <c r="O136" s="202"/>
      <c r="P136" s="202"/>
      <c r="Q136" s="202">
        <v>35</v>
      </c>
      <c r="R136" s="202" t="s">
        <v>636</v>
      </c>
      <c r="S136" s="202" t="str">
        <f>VLOOKUP(L136,'old -National RCs'!$K$20:$P$50,6,FALSE)</f>
        <v>DEGRADED PLANT CONDITION - Wildfire hazard, excessive biomass accumulation</v>
      </c>
    </row>
    <row r="137" spans="9:19" s="94" customFormat="1" x14ac:dyDescent="0.25">
      <c r="I137" s="94">
        <v>108</v>
      </c>
      <c r="J137" s="202">
        <v>2020</v>
      </c>
      <c r="K137" s="202" t="s">
        <v>3</v>
      </c>
      <c r="L137" s="202">
        <v>22</v>
      </c>
      <c r="M137" s="202">
        <v>0</v>
      </c>
      <c r="N137" s="202">
        <v>0.06</v>
      </c>
      <c r="O137" s="202"/>
      <c r="P137" s="202"/>
      <c r="Q137" s="202">
        <v>15</v>
      </c>
      <c r="R137" s="202" t="s">
        <v>772</v>
      </c>
      <c r="S137" s="202" t="str">
        <f>VLOOKUP(L137,'old -National RCs'!$K$20:$P$50,6,FALSE)</f>
        <v>INADEQUATE HABITAT FOR FISH AND WILDLIFE - Habitat degradation</v>
      </c>
    </row>
    <row r="138" spans="9:19" s="94" customFormat="1" x14ac:dyDescent="0.25">
      <c r="I138" s="94">
        <v>109</v>
      </c>
      <c r="J138" s="202">
        <v>2020</v>
      </c>
      <c r="K138" s="202" t="s">
        <v>260</v>
      </c>
      <c r="L138" s="202">
        <v>22</v>
      </c>
      <c r="M138" s="202">
        <v>0</v>
      </c>
      <c r="N138" s="202">
        <v>0.06</v>
      </c>
      <c r="O138" s="202"/>
      <c r="P138" s="202"/>
      <c r="Q138" s="202">
        <v>15</v>
      </c>
      <c r="R138" s="202" t="s">
        <v>772</v>
      </c>
      <c r="S138" s="202" t="str">
        <f>VLOOKUP(L138,'old -National RCs'!$K$20:$P$50,6,FALSE)</f>
        <v>INADEQUATE HABITAT FOR FISH AND WILDLIFE - Habitat degradation</v>
      </c>
    </row>
    <row r="139" spans="9:19" s="94" customFormat="1" x14ac:dyDescent="0.25">
      <c r="I139" s="94">
        <v>110</v>
      </c>
      <c r="J139" s="202">
        <v>2020</v>
      </c>
      <c r="K139" s="202" t="s">
        <v>411</v>
      </c>
      <c r="L139" s="202">
        <v>22</v>
      </c>
      <c r="M139" s="202">
        <v>0</v>
      </c>
      <c r="N139" s="202">
        <v>0.06</v>
      </c>
      <c r="O139" s="202"/>
      <c r="P139" s="202"/>
      <c r="Q139" s="202">
        <v>15</v>
      </c>
      <c r="R139" s="202" t="s">
        <v>772</v>
      </c>
      <c r="S139" s="202" t="str">
        <f>VLOOKUP(L139,'old -National RCs'!$K$20:$P$50,6,FALSE)</f>
        <v>INADEQUATE HABITAT FOR FISH AND WILDLIFE - Habitat degradation</v>
      </c>
    </row>
    <row r="140" spans="9:19" s="94" customFormat="1" x14ac:dyDescent="0.25">
      <c r="I140" s="94">
        <v>111</v>
      </c>
      <c r="J140" s="202">
        <v>2020</v>
      </c>
      <c r="K140" s="202" t="s">
        <v>1</v>
      </c>
      <c r="L140" s="202">
        <v>22</v>
      </c>
      <c r="M140" s="202">
        <v>0</v>
      </c>
      <c r="N140" s="202">
        <v>0.06</v>
      </c>
      <c r="O140" s="202"/>
      <c r="P140" s="202"/>
      <c r="Q140" s="202">
        <v>15</v>
      </c>
      <c r="R140" s="202" t="s">
        <v>772</v>
      </c>
      <c r="S140" s="202" t="str">
        <f>VLOOKUP(L140,'old -National RCs'!$K$20:$P$50,6,FALSE)</f>
        <v>INADEQUATE HABITAT FOR FISH AND WILDLIFE - Habitat degradation</v>
      </c>
    </row>
    <row r="141" spans="9:19" s="94" customFormat="1" x14ac:dyDescent="0.25">
      <c r="I141" s="94">
        <v>112</v>
      </c>
      <c r="J141" s="202">
        <v>2020</v>
      </c>
      <c r="K141" s="202" t="s">
        <v>2</v>
      </c>
      <c r="L141" s="202">
        <v>22</v>
      </c>
      <c r="M141" s="202">
        <v>0</v>
      </c>
      <c r="N141" s="202">
        <v>0.06</v>
      </c>
      <c r="O141" s="202"/>
      <c r="P141" s="202"/>
      <c r="Q141" s="202">
        <v>15</v>
      </c>
      <c r="R141" s="202" t="s">
        <v>772</v>
      </c>
      <c r="S141" s="202" t="str">
        <f>VLOOKUP(L141,'old -National RCs'!$K$20:$P$50,6,FALSE)</f>
        <v>INADEQUATE HABITAT FOR FISH AND WILDLIFE - Habitat degradation</v>
      </c>
    </row>
    <row r="142" spans="9:19" s="94" customFormat="1" x14ac:dyDescent="0.25">
      <c r="I142" s="94">
        <v>113</v>
      </c>
      <c r="J142" s="202">
        <v>2020</v>
      </c>
      <c r="K142" s="202" t="s">
        <v>3</v>
      </c>
      <c r="L142" s="202">
        <v>16</v>
      </c>
      <c r="M142" s="202">
        <v>0</v>
      </c>
      <c r="N142" s="202">
        <v>0.05</v>
      </c>
      <c r="O142" s="202"/>
      <c r="P142" s="202"/>
      <c r="Q142" s="202">
        <v>100</v>
      </c>
      <c r="R142" s="202" t="s">
        <v>772</v>
      </c>
      <c r="S142" s="202" t="str">
        <f>VLOOKUP(L142,'old -National RCs'!$K$20:$P$50,6,FALSE)</f>
        <v>WATER QUALITY DEGRADATION - Excessive sediment in surface waters</v>
      </c>
    </row>
    <row r="143" spans="9:19" s="94" customFormat="1" x14ac:dyDescent="0.25">
      <c r="I143" s="94">
        <v>114</v>
      </c>
      <c r="J143" s="202">
        <v>2020</v>
      </c>
      <c r="K143" s="202" t="s">
        <v>260</v>
      </c>
      <c r="L143" s="202">
        <v>16</v>
      </c>
      <c r="M143" s="202">
        <v>0</v>
      </c>
      <c r="N143" s="202">
        <v>0.05</v>
      </c>
      <c r="O143" s="202"/>
      <c r="P143" s="202"/>
      <c r="Q143" s="202">
        <v>100</v>
      </c>
      <c r="R143" s="202" t="s">
        <v>772</v>
      </c>
      <c r="S143" s="202" t="str">
        <f>VLOOKUP(L143,'old -National RCs'!$K$20:$P$50,6,FALSE)</f>
        <v>WATER QUALITY DEGRADATION - Excessive sediment in surface waters</v>
      </c>
    </row>
    <row r="144" spans="9:19" s="94" customFormat="1" x14ac:dyDescent="0.25">
      <c r="I144" s="94">
        <v>115</v>
      </c>
      <c r="J144" s="202">
        <v>2020</v>
      </c>
      <c r="K144" s="202" t="s">
        <v>411</v>
      </c>
      <c r="L144" s="202">
        <v>16</v>
      </c>
      <c r="M144" s="202">
        <v>0</v>
      </c>
      <c r="N144" s="202">
        <v>0.05</v>
      </c>
      <c r="O144" s="202"/>
      <c r="P144" s="202"/>
      <c r="Q144" s="202">
        <v>100</v>
      </c>
      <c r="R144" s="202" t="s">
        <v>772</v>
      </c>
      <c r="S144" s="202" t="str">
        <f>VLOOKUP(L144,'old -National RCs'!$K$20:$P$50,6,FALSE)</f>
        <v>WATER QUALITY DEGRADATION - Excessive sediment in surface waters</v>
      </c>
    </row>
    <row r="145" spans="9:19" s="94" customFormat="1" x14ac:dyDescent="0.25">
      <c r="I145" s="94">
        <v>116</v>
      </c>
      <c r="J145" s="202">
        <v>2020</v>
      </c>
      <c r="K145" s="202" t="s">
        <v>1</v>
      </c>
      <c r="L145" s="202">
        <v>16</v>
      </c>
      <c r="M145" s="202">
        <v>0</v>
      </c>
      <c r="N145" s="202">
        <v>0.05</v>
      </c>
      <c r="O145" s="202"/>
      <c r="P145" s="202"/>
      <c r="Q145" s="202">
        <v>100</v>
      </c>
      <c r="R145" s="202" t="s">
        <v>772</v>
      </c>
      <c r="S145" s="202" t="str">
        <f>VLOOKUP(L145,'old -National RCs'!$K$20:$P$50,6,FALSE)</f>
        <v>WATER QUALITY DEGRADATION - Excessive sediment in surface waters</v>
      </c>
    </row>
    <row r="146" spans="9:19" s="94" customFormat="1" x14ac:dyDescent="0.25">
      <c r="I146" s="94">
        <v>117</v>
      </c>
      <c r="J146" s="202">
        <v>2020</v>
      </c>
      <c r="K146" s="202" t="s">
        <v>2</v>
      </c>
      <c r="L146" s="202">
        <v>16</v>
      </c>
      <c r="M146" s="202">
        <v>0</v>
      </c>
      <c r="N146" s="202">
        <v>0.05</v>
      </c>
      <c r="O146" s="202"/>
      <c r="P146" s="202"/>
      <c r="Q146" s="202">
        <v>100</v>
      </c>
      <c r="R146" s="202" t="s">
        <v>772</v>
      </c>
      <c r="S146" s="202" t="str">
        <f>VLOOKUP(L146,'old -National RCs'!$K$20:$P$50,6,FALSE)</f>
        <v>WATER QUALITY DEGRADATION - Excessive sediment in surface waters</v>
      </c>
    </row>
    <row r="147" spans="9:19" s="94" customFormat="1" x14ac:dyDescent="0.25">
      <c r="I147" s="94">
        <v>118</v>
      </c>
      <c r="J147" s="202">
        <v>2020</v>
      </c>
      <c r="K147" s="202" t="s">
        <v>3</v>
      </c>
      <c r="L147" s="202">
        <v>18</v>
      </c>
      <c r="M147" s="202">
        <v>0</v>
      </c>
      <c r="N147" s="202">
        <v>0.05</v>
      </c>
      <c r="O147" s="202"/>
      <c r="P147" s="202"/>
      <c r="Q147" s="202">
        <v>1000</v>
      </c>
      <c r="R147" s="202" t="s">
        <v>772</v>
      </c>
      <c r="S147" s="202" t="str">
        <f>VLOOKUP(L147,'old -National RCs'!$K$20:$P$50,6,FALSE)</f>
        <v>DEGRADED PLANT CONDITION - Undesirable plant productivity and health</v>
      </c>
    </row>
    <row r="148" spans="9:19" s="94" customFormat="1" x14ac:dyDescent="0.25">
      <c r="I148" s="94">
        <v>119</v>
      </c>
      <c r="J148" s="202">
        <v>2020</v>
      </c>
      <c r="K148" s="202" t="s">
        <v>260</v>
      </c>
      <c r="L148" s="202">
        <v>18</v>
      </c>
      <c r="M148" s="202">
        <v>0</v>
      </c>
      <c r="N148" s="202">
        <v>0.05</v>
      </c>
      <c r="O148" s="202"/>
      <c r="P148" s="202"/>
      <c r="Q148" s="202">
        <v>1000</v>
      </c>
      <c r="R148" s="202" t="s">
        <v>772</v>
      </c>
      <c r="S148" s="202" t="str">
        <f>VLOOKUP(L148,'old -National RCs'!$K$20:$P$50,6,FALSE)</f>
        <v>DEGRADED PLANT CONDITION - Undesirable plant productivity and health</v>
      </c>
    </row>
    <row r="149" spans="9:19" s="94" customFormat="1" x14ac:dyDescent="0.25">
      <c r="I149" s="94">
        <v>120</v>
      </c>
      <c r="J149" s="202">
        <v>2020</v>
      </c>
      <c r="K149" s="202" t="s">
        <v>411</v>
      </c>
      <c r="L149" s="202">
        <v>18</v>
      </c>
      <c r="M149" s="202">
        <v>0</v>
      </c>
      <c r="N149" s="202">
        <v>0.05</v>
      </c>
      <c r="O149" s="202"/>
      <c r="P149" s="202"/>
      <c r="Q149" s="202">
        <v>0</v>
      </c>
      <c r="R149" s="202" t="s">
        <v>772</v>
      </c>
      <c r="S149" s="202" t="str">
        <f>VLOOKUP(L149,'old -National RCs'!$K$20:$P$50,6,FALSE)</f>
        <v>DEGRADED PLANT CONDITION - Undesirable plant productivity and health</v>
      </c>
    </row>
    <row r="150" spans="9:19" s="94" customFormat="1" x14ac:dyDescent="0.25">
      <c r="I150" s="94">
        <v>121</v>
      </c>
      <c r="J150" s="202">
        <v>2020</v>
      </c>
      <c r="K150" s="202" t="s">
        <v>1</v>
      </c>
      <c r="L150" s="202">
        <v>18</v>
      </c>
      <c r="M150" s="202">
        <v>0</v>
      </c>
      <c r="N150" s="202">
        <v>0.05</v>
      </c>
      <c r="O150" s="202"/>
      <c r="P150" s="202"/>
      <c r="Q150" s="202">
        <v>1000</v>
      </c>
      <c r="R150" s="202" t="s">
        <v>772</v>
      </c>
      <c r="S150" s="202" t="str">
        <f>VLOOKUP(L150,'old -National RCs'!$K$20:$P$50,6,FALSE)</f>
        <v>DEGRADED PLANT CONDITION - Undesirable plant productivity and health</v>
      </c>
    </row>
    <row r="151" spans="9:19" s="94" customFormat="1" x14ac:dyDescent="0.25">
      <c r="I151" s="94">
        <v>122</v>
      </c>
      <c r="J151" s="202">
        <v>2020</v>
      </c>
      <c r="K151" s="202" t="s">
        <v>2</v>
      </c>
      <c r="L151" s="202">
        <v>18</v>
      </c>
      <c r="M151" s="202">
        <v>0</v>
      </c>
      <c r="N151" s="202">
        <v>0.05</v>
      </c>
      <c r="O151" s="202"/>
      <c r="P151" s="202"/>
      <c r="Q151" s="202">
        <v>1000</v>
      </c>
      <c r="R151" s="202" t="s">
        <v>772</v>
      </c>
      <c r="S151" s="202" t="str">
        <f>VLOOKUP(L151,'old -National RCs'!$K$20:$P$50,6,FALSE)</f>
        <v>DEGRADED PLANT CONDITION - Undesirable plant productivity and health</v>
      </c>
    </row>
    <row r="152" spans="9:19" s="94" customFormat="1" x14ac:dyDescent="0.25">
      <c r="I152" s="94">
        <v>123</v>
      </c>
      <c r="J152" s="202">
        <v>2020</v>
      </c>
      <c r="K152" s="202" t="s">
        <v>3</v>
      </c>
      <c r="L152" s="202">
        <v>10</v>
      </c>
      <c r="M152" s="202">
        <v>0</v>
      </c>
      <c r="N152" s="202">
        <v>0.04</v>
      </c>
      <c r="O152" s="202"/>
      <c r="P152" s="202"/>
      <c r="Q152" s="202">
        <v>500</v>
      </c>
      <c r="R152" s="202" t="s">
        <v>772</v>
      </c>
      <c r="S152" s="202" t="str">
        <f>VLOOKUP(L152,'old -National RCs'!$K$20:$P$50,6,FALSE)</f>
        <v>EXCESS/INSUFFICIENT WATER - Inefficient use of irrigation water</v>
      </c>
    </row>
    <row r="153" spans="9:19" s="94" customFormat="1" x14ac:dyDescent="0.25">
      <c r="I153" s="94">
        <v>124</v>
      </c>
      <c r="J153" s="202">
        <v>2020</v>
      </c>
      <c r="K153" s="202" t="s">
        <v>260</v>
      </c>
      <c r="L153" s="202">
        <v>10</v>
      </c>
      <c r="M153" s="202">
        <v>0</v>
      </c>
      <c r="N153" s="202">
        <v>0.04</v>
      </c>
      <c r="O153" s="202"/>
      <c r="P153" s="202"/>
      <c r="Q153" s="202">
        <v>0</v>
      </c>
      <c r="R153" s="202" t="s">
        <v>772</v>
      </c>
      <c r="S153" s="202" t="str">
        <f>VLOOKUP(L153,'old -National RCs'!$K$20:$P$50,6,FALSE)</f>
        <v>EXCESS/INSUFFICIENT WATER - Inefficient use of irrigation water</v>
      </c>
    </row>
    <row r="154" spans="9:19" s="94" customFormat="1" x14ac:dyDescent="0.25">
      <c r="I154" s="94">
        <v>125</v>
      </c>
      <c r="J154" s="202">
        <v>2020</v>
      </c>
      <c r="K154" s="202" t="s">
        <v>411</v>
      </c>
      <c r="L154" s="202">
        <v>10</v>
      </c>
      <c r="M154" s="202">
        <v>0</v>
      </c>
      <c r="N154" s="202">
        <v>0.04</v>
      </c>
      <c r="O154" s="202"/>
      <c r="P154" s="202"/>
      <c r="Q154" s="202">
        <v>0</v>
      </c>
      <c r="R154" s="202" t="s">
        <v>772</v>
      </c>
      <c r="S154" s="202" t="str">
        <f>VLOOKUP(L154,'old -National RCs'!$K$20:$P$50,6,FALSE)</f>
        <v>EXCESS/INSUFFICIENT WATER - Inefficient use of irrigation water</v>
      </c>
    </row>
    <row r="155" spans="9:19" s="94" customFormat="1" x14ac:dyDescent="0.25">
      <c r="I155" s="94">
        <v>126</v>
      </c>
      <c r="J155" s="202">
        <v>2020</v>
      </c>
      <c r="K155" s="202" t="s">
        <v>1</v>
      </c>
      <c r="L155" s="202">
        <v>10</v>
      </c>
      <c r="M155" s="202">
        <v>0</v>
      </c>
      <c r="N155" s="202">
        <v>0.04</v>
      </c>
      <c r="O155" s="202"/>
      <c r="P155" s="202"/>
      <c r="Q155" s="202">
        <v>500</v>
      </c>
      <c r="R155" s="202" t="s">
        <v>772</v>
      </c>
      <c r="S155" s="202" t="str">
        <f>VLOOKUP(L155,'old -National RCs'!$K$20:$P$50,6,FALSE)</f>
        <v>EXCESS/INSUFFICIENT WATER - Inefficient use of irrigation water</v>
      </c>
    </row>
    <row r="156" spans="9:19" s="94" customFormat="1" x14ac:dyDescent="0.25">
      <c r="I156" s="94">
        <v>127</v>
      </c>
      <c r="J156" s="202">
        <v>2020</v>
      </c>
      <c r="K156" s="202" t="s">
        <v>2</v>
      </c>
      <c r="L156" s="202">
        <v>10</v>
      </c>
      <c r="M156" s="202">
        <v>0</v>
      </c>
      <c r="N156" s="202">
        <v>0.04</v>
      </c>
      <c r="O156" s="202"/>
      <c r="P156" s="202"/>
      <c r="Q156" s="202">
        <v>0</v>
      </c>
      <c r="R156" s="202" t="s">
        <v>772</v>
      </c>
      <c r="S156" s="202" t="str">
        <f>VLOOKUP(L156,'old -National RCs'!$K$20:$P$50,6,FALSE)</f>
        <v>EXCESS/INSUFFICIENT WATER - Inefficient use of irrigation water</v>
      </c>
    </row>
    <row r="157" spans="9:19" s="94" customFormat="1" x14ac:dyDescent="0.25">
      <c r="I157" s="201"/>
      <c r="J157" s="15"/>
      <c r="K157" s="15"/>
      <c r="L157" s="17"/>
      <c r="M157" s="15"/>
      <c r="N157" s="220"/>
      <c r="O157" s="202"/>
      <c r="P157" s="202"/>
      <c r="Q157" s="15"/>
      <c r="R157" s="201"/>
    </row>
    <row r="158" spans="9:19" s="94" customFormat="1" x14ac:dyDescent="0.25">
      <c r="I158" s="201"/>
      <c r="J158" s="15"/>
      <c r="K158" s="15"/>
      <c r="L158" s="17"/>
      <c r="M158" s="15"/>
      <c r="N158" s="220"/>
      <c r="O158" s="202"/>
      <c r="P158" s="202"/>
      <c r="Q158" s="15"/>
      <c r="R158" s="201"/>
    </row>
    <row r="159" spans="9:19" s="94" customFormat="1" x14ac:dyDescent="0.25">
      <c r="I159" s="201"/>
      <c r="J159" s="15"/>
      <c r="K159" s="15"/>
      <c r="L159" s="17"/>
      <c r="M159" s="15"/>
      <c r="N159" s="220"/>
      <c r="O159" s="202"/>
      <c r="P159" s="202"/>
      <c r="Q159" s="15"/>
      <c r="R159" s="201"/>
    </row>
    <row r="160" spans="9:19" s="94" customFormat="1" x14ac:dyDescent="0.25">
      <c r="I160" s="201"/>
      <c r="J160" s="15"/>
      <c r="K160" s="201" t="s">
        <v>240</v>
      </c>
      <c r="L160" s="201" t="s">
        <v>763</v>
      </c>
      <c r="M160" s="201" t="s">
        <v>410</v>
      </c>
      <c r="N160" s="220"/>
      <c r="O160" s="202"/>
      <c r="P160" s="202"/>
      <c r="Q160" s="15"/>
      <c r="R160" s="201"/>
    </row>
    <row r="161" spans="11:13" x14ac:dyDescent="0.25">
      <c r="K161" s="290" t="s">
        <v>3</v>
      </c>
      <c r="L161" s="291">
        <v>0.01</v>
      </c>
      <c r="M161" s="290" t="s">
        <v>632</v>
      </c>
    </row>
    <row r="162" spans="11:13" x14ac:dyDescent="0.25">
      <c r="K162" s="290" t="s">
        <v>3</v>
      </c>
      <c r="L162" s="291">
        <v>0.01</v>
      </c>
      <c r="M162" s="290" t="s">
        <v>635</v>
      </c>
    </row>
    <row r="163" spans="11:13" x14ac:dyDescent="0.25">
      <c r="K163" s="290" t="s">
        <v>3</v>
      </c>
      <c r="L163" s="291">
        <v>0.01</v>
      </c>
      <c r="M163" s="290" t="s">
        <v>635</v>
      </c>
    </row>
    <row r="164" spans="11:13" x14ac:dyDescent="0.25">
      <c r="K164" s="290" t="s">
        <v>3</v>
      </c>
      <c r="L164" s="291">
        <v>0.01</v>
      </c>
      <c r="M164" s="290" t="s">
        <v>635</v>
      </c>
    </row>
    <row r="165" spans="11:13" x14ac:dyDescent="0.25">
      <c r="K165" s="290" t="s">
        <v>3</v>
      </c>
      <c r="L165" s="291">
        <v>0.02</v>
      </c>
      <c r="M165" s="290" t="s">
        <v>628</v>
      </c>
    </row>
    <row r="166" spans="11:13" x14ac:dyDescent="0.25">
      <c r="K166" s="290" t="s">
        <v>3</v>
      </c>
      <c r="L166" s="291">
        <v>0.02</v>
      </c>
      <c r="M166" s="290" t="s">
        <v>632</v>
      </c>
    </row>
    <row r="167" spans="11:13" x14ac:dyDescent="0.25">
      <c r="K167" s="290" t="s">
        <v>3</v>
      </c>
      <c r="L167" s="291">
        <v>0.02</v>
      </c>
      <c r="M167" s="290" t="s">
        <v>632</v>
      </c>
    </row>
    <row r="168" spans="11:13" x14ac:dyDescent="0.25">
      <c r="K168" s="290" t="s">
        <v>3</v>
      </c>
      <c r="L168" s="291">
        <v>0.02</v>
      </c>
      <c r="M168" s="290" t="s">
        <v>633</v>
      </c>
    </row>
    <row r="169" spans="11:13" x14ac:dyDescent="0.25">
      <c r="K169" s="290" t="s">
        <v>3</v>
      </c>
      <c r="L169" s="291">
        <v>0.03</v>
      </c>
      <c r="M169" s="290" t="s">
        <v>632</v>
      </c>
    </row>
    <row r="170" spans="11:13" x14ac:dyDescent="0.25">
      <c r="K170" s="290" t="s">
        <v>3</v>
      </c>
      <c r="L170" s="291">
        <v>0.03</v>
      </c>
      <c r="M170" s="290" t="s">
        <v>632</v>
      </c>
    </row>
    <row r="171" spans="11:13" x14ac:dyDescent="0.25">
      <c r="K171" s="290" t="s">
        <v>3</v>
      </c>
      <c r="L171" s="291">
        <v>0.03</v>
      </c>
      <c r="M171" s="290" t="s">
        <v>637</v>
      </c>
    </row>
    <row r="172" spans="11:13" x14ac:dyDescent="0.25">
      <c r="K172" s="290" t="s">
        <v>3</v>
      </c>
      <c r="L172" s="291">
        <v>0.03</v>
      </c>
      <c r="M172" s="290" t="s">
        <v>637</v>
      </c>
    </row>
    <row r="173" spans="11:13" x14ac:dyDescent="0.25">
      <c r="K173" s="290" t="s">
        <v>3</v>
      </c>
      <c r="L173" s="291">
        <v>0.03</v>
      </c>
      <c r="M173" s="290" t="s">
        <v>637</v>
      </c>
    </row>
    <row r="174" spans="11:13" x14ac:dyDescent="0.25">
      <c r="K174" s="290" t="s">
        <v>3</v>
      </c>
      <c r="L174" s="290">
        <v>0.03</v>
      </c>
      <c r="M174" s="290" t="s">
        <v>637</v>
      </c>
    </row>
    <row r="175" spans="11:13" x14ac:dyDescent="0.25">
      <c r="K175" s="290" t="s">
        <v>3</v>
      </c>
      <c r="L175" s="291">
        <v>0.04</v>
      </c>
      <c r="M175" s="290" t="s">
        <v>637</v>
      </c>
    </row>
    <row r="176" spans="11:13" x14ac:dyDescent="0.25">
      <c r="K176" s="290" t="s">
        <v>3</v>
      </c>
      <c r="L176" s="291">
        <v>0.04</v>
      </c>
      <c r="M176" s="290" t="s">
        <v>637</v>
      </c>
    </row>
    <row r="177" spans="11:13" x14ac:dyDescent="0.25">
      <c r="K177" s="290" t="s">
        <v>3</v>
      </c>
      <c r="L177" s="290">
        <v>0.04</v>
      </c>
      <c r="M177" s="290" t="s">
        <v>772</v>
      </c>
    </row>
    <row r="178" spans="11:13" x14ac:dyDescent="0.25">
      <c r="K178" s="290" t="s">
        <v>3</v>
      </c>
      <c r="L178" s="292">
        <v>0.05</v>
      </c>
      <c r="M178" s="293" t="s">
        <v>630</v>
      </c>
    </row>
    <row r="179" spans="11:13" x14ac:dyDescent="0.25">
      <c r="K179" s="293" t="s">
        <v>3</v>
      </c>
      <c r="L179" s="292">
        <v>0.05</v>
      </c>
      <c r="M179" s="293" t="s">
        <v>630</v>
      </c>
    </row>
    <row r="180" spans="11:13" x14ac:dyDescent="0.25">
      <c r="K180" s="290" t="s">
        <v>3</v>
      </c>
      <c r="L180" s="291">
        <v>0.05</v>
      </c>
      <c r="M180" s="290" t="s">
        <v>631</v>
      </c>
    </row>
    <row r="181" spans="11:13" x14ac:dyDescent="0.25">
      <c r="K181" s="290" t="s">
        <v>3</v>
      </c>
      <c r="L181" s="291">
        <v>0.05</v>
      </c>
      <c r="M181" s="290" t="s">
        <v>633</v>
      </c>
    </row>
    <row r="182" spans="11:13" x14ac:dyDescent="0.25">
      <c r="K182" s="290" t="s">
        <v>3</v>
      </c>
      <c r="L182" s="291">
        <v>0.05</v>
      </c>
      <c r="M182" s="290" t="s">
        <v>633</v>
      </c>
    </row>
    <row r="183" spans="11:13" x14ac:dyDescent="0.25">
      <c r="K183" s="290" t="s">
        <v>3</v>
      </c>
      <c r="L183" s="291">
        <v>0.05</v>
      </c>
      <c r="M183" s="290" t="s">
        <v>635</v>
      </c>
    </row>
    <row r="184" spans="11:13" x14ac:dyDescent="0.25">
      <c r="K184" s="290" t="s">
        <v>3</v>
      </c>
      <c r="L184" s="290">
        <v>0.05</v>
      </c>
      <c r="M184" s="290" t="s">
        <v>772</v>
      </c>
    </row>
    <row r="185" spans="11:13" x14ac:dyDescent="0.25">
      <c r="K185" s="290" t="s">
        <v>3</v>
      </c>
      <c r="L185" s="290">
        <v>0.05</v>
      </c>
      <c r="M185" s="290" t="s">
        <v>772</v>
      </c>
    </row>
    <row r="186" spans="11:13" x14ac:dyDescent="0.25">
      <c r="K186" s="290" t="s">
        <v>3</v>
      </c>
      <c r="L186" s="290">
        <v>0.06</v>
      </c>
      <c r="M186" s="290" t="s">
        <v>772</v>
      </c>
    </row>
    <row r="187" spans="11:13" x14ac:dyDescent="0.25">
      <c r="K187" s="290" t="s">
        <v>3</v>
      </c>
      <c r="L187" s="291">
        <v>0.08</v>
      </c>
      <c r="M187" s="290" t="s">
        <v>632</v>
      </c>
    </row>
    <row r="188" spans="11:13" x14ac:dyDescent="0.25">
      <c r="K188" s="290" t="s">
        <v>3</v>
      </c>
      <c r="L188" s="291">
        <v>0.08</v>
      </c>
      <c r="M188" s="290" t="s">
        <v>632</v>
      </c>
    </row>
    <row r="189" spans="11:13" x14ac:dyDescent="0.25">
      <c r="K189" s="290" t="s">
        <v>3</v>
      </c>
      <c r="L189" s="291">
        <v>0.09</v>
      </c>
      <c r="M189" s="290" t="s">
        <v>220</v>
      </c>
    </row>
    <row r="190" spans="11:13" x14ac:dyDescent="0.25">
      <c r="K190" s="293" t="s">
        <v>3</v>
      </c>
      <c r="L190" s="292">
        <v>0.1</v>
      </c>
      <c r="M190" s="293" t="s">
        <v>630</v>
      </c>
    </row>
    <row r="191" spans="11:13" x14ac:dyDescent="0.25">
      <c r="K191" s="290" t="s">
        <v>3</v>
      </c>
      <c r="L191" s="291">
        <v>0.1</v>
      </c>
      <c r="M191" s="293" t="s">
        <v>630</v>
      </c>
    </row>
    <row r="192" spans="11:13" x14ac:dyDescent="0.25">
      <c r="K192" s="290" t="s">
        <v>3</v>
      </c>
      <c r="L192" s="291">
        <v>0.13</v>
      </c>
      <c r="M192" s="290" t="s">
        <v>220</v>
      </c>
    </row>
    <row r="193" spans="11:13" x14ac:dyDescent="0.25">
      <c r="K193" s="290" t="s">
        <v>3</v>
      </c>
      <c r="L193" s="291">
        <v>0.15</v>
      </c>
      <c r="M193" s="290" t="s">
        <v>628</v>
      </c>
    </row>
    <row r="194" spans="11:13" x14ac:dyDescent="0.25">
      <c r="K194" s="290" t="s">
        <v>3</v>
      </c>
      <c r="L194" s="290">
        <v>0.15</v>
      </c>
      <c r="M194" s="290" t="s">
        <v>636</v>
      </c>
    </row>
    <row r="195" spans="11:13" x14ac:dyDescent="0.25">
      <c r="K195" s="290" t="s">
        <v>3</v>
      </c>
      <c r="L195" s="291">
        <v>0.25</v>
      </c>
      <c r="M195" s="290" t="s">
        <v>628</v>
      </c>
    </row>
    <row r="196" spans="11:13" x14ac:dyDescent="0.25">
      <c r="K196" s="290" t="s">
        <v>3</v>
      </c>
      <c r="L196" s="291">
        <v>0.25</v>
      </c>
      <c r="M196" s="290" t="s">
        <v>628</v>
      </c>
    </row>
    <row r="197" spans="11:13" x14ac:dyDescent="0.25">
      <c r="K197" s="290" t="s">
        <v>3</v>
      </c>
      <c r="L197" s="291">
        <v>0.25</v>
      </c>
      <c r="M197" s="290" t="s">
        <v>635</v>
      </c>
    </row>
    <row r="198" spans="11:13" x14ac:dyDescent="0.25">
      <c r="K198" s="290" t="s">
        <v>3</v>
      </c>
      <c r="L198" s="290">
        <v>0.25</v>
      </c>
      <c r="M198" s="290" t="s">
        <v>636</v>
      </c>
    </row>
    <row r="199" spans="11:13" x14ac:dyDescent="0.25">
      <c r="K199" s="290" t="s">
        <v>3</v>
      </c>
      <c r="L199" s="290">
        <v>0.25</v>
      </c>
      <c r="M199" s="290" t="s">
        <v>636</v>
      </c>
    </row>
    <row r="200" spans="11:13" x14ac:dyDescent="0.25">
      <c r="K200" s="290" t="s">
        <v>3</v>
      </c>
      <c r="L200" s="291">
        <v>0.28000000000000003</v>
      </c>
      <c r="M200" s="290" t="s">
        <v>220</v>
      </c>
    </row>
    <row r="201" spans="11:13" x14ac:dyDescent="0.25">
      <c r="K201" s="290" t="s">
        <v>3</v>
      </c>
      <c r="L201" s="291">
        <v>0.3</v>
      </c>
      <c r="M201" s="290" t="s">
        <v>633</v>
      </c>
    </row>
    <row r="202" spans="11:13" x14ac:dyDescent="0.25">
      <c r="K202" s="290" t="s">
        <v>3</v>
      </c>
      <c r="L202" s="291">
        <v>0.3</v>
      </c>
      <c r="M202" s="290" t="s">
        <v>633</v>
      </c>
    </row>
    <row r="203" spans="11:13" x14ac:dyDescent="0.25">
      <c r="K203" s="290" t="s">
        <v>3</v>
      </c>
      <c r="L203" s="291">
        <v>0.3</v>
      </c>
      <c r="M203" s="290" t="s">
        <v>635</v>
      </c>
    </row>
    <row r="204" spans="11:13" x14ac:dyDescent="0.25">
      <c r="K204" s="290" t="s">
        <v>3</v>
      </c>
      <c r="L204" s="291">
        <v>0.31</v>
      </c>
      <c r="M204" s="290" t="s">
        <v>220</v>
      </c>
    </row>
    <row r="205" spans="11:13" x14ac:dyDescent="0.25">
      <c r="K205" s="290" t="s">
        <v>3</v>
      </c>
      <c r="L205" s="291">
        <v>0.35</v>
      </c>
      <c r="M205" s="290" t="s">
        <v>629</v>
      </c>
    </row>
    <row r="206" spans="11:13" x14ac:dyDescent="0.25">
      <c r="K206" s="290" t="s">
        <v>3</v>
      </c>
      <c r="L206" s="291">
        <v>0.5</v>
      </c>
      <c r="M206" s="290" t="s">
        <v>631</v>
      </c>
    </row>
    <row r="207" spans="11:13" x14ac:dyDescent="0.25">
      <c r="K207" s="290" t="s">
        <v>411</v>
      </c>
      <c r="L207" s="291">
        <v>0.01</v>
      </c>
      <c r="M207" s="290" t="s">
        <v>628</v>
      </c>
    </row>
    <row r="208" spans="11:13" x14ac:dyDescent="0.25">
      <c r="K208" s="290" t="s">
        <v>411</v>
      </c>
      <c r="L208" s="291">
        <v>0.01</v>
      </c>
      <c r="M208" s="290" t="s">
        <v>635</v>
      </c>
    </row>
    <row r="209" spans="11:13" x14ac:dyDescent="0.25">
      <c r="K209" s="290" t="s">
        <v>411</v>
      </c>
      <c r="L209" s="291">
        <v>0.03</v>
      </c>
      <c r="M209" s="290" t="s">
        <v>632</v>
      </c>
    </row>
    <row r="210" spans="11:13" x14ac:dyDescent="0.25">
      <c r="K210" s="290" t="s">
        <v>411</v>
      </c>
      <c r="L210" s="290">
        <v>0.04</v>
      </c>
      <c r="M210" s="290" t="s">
        <v>772</v>
      </c>
    </row>
    <row r="211" spans="11:13" x14ac:dyDescent="0.25">
      <c r="K211" s="290" t="s">
        <v>411</v>
      </c>
      <c r="L211" s="290">
        <v>0.05</v>
      </c>
      <c r="M211" s="290" t="s">
        <v>772</v>
      </c>
    </row>
    <row r="212" spans="11:13" x14ac:dyDescent="0.25">
      <c r="K212" s="290" t="s">
        <v>411</v>
      </c>
      <c r="L212" s="290">
        <v>0.05</v>
      </c>
      <c r="M212" s="290" t="s">
        <v>772</v>
      </c>
    </row>
    <row r="213" spans="11:13" x14ac:dyDescent="0.25">
      <c r="K213" s="290" t="s">
        <v>411</v>
      </c>
      <c r="L213" s="291">
        <v>0.06</v>
      </c>
      <c r="M213" s="290" t="s">
        <v>632</v>
      </c>
    </row>
    <row r="214" spans="11:13" x14ac:dyDescent="0.25">
      <c r="K214" s="290" t="s">
        <v>411</v>
      </c>
      <c r="L214" s="290">
        <v>0.06</v>
      </c>
      <c r="M214" s="290" t="s">
        <v>772</v>
      </c>
    </row>
    <row r="215" spans="11:13" x14ac:dyDescent="0.25">
      <c r="K215" s="290" t="s">
        <v>411</v>
      </c>
      <c r="L215" s="291">
        <v>7.0000000000000007E-2</v>
      </c>
      <c r="M215" s="290" t="s">
        <v>637</v>
      </c>
    </row>
    <row r="216" spans="11:13" x14ac:dyDescent="0.25">
      <c r="K216" s="290" t="s">
        <v>411</v>
      </c>
      <c r="L216" s="291">
        <v>7.0000000000000007E-2</v>
      </c>
      <c r="M216" s="290" t="s">
        <v>637</v>
      </c>
    </row>
    <row r="217" spans="11:13" x14ac:dyDescent="0.25">
      <c r="K217" s="290" t="s">
        <v>411</v>
      </c>
      <c r="L217" s="291">
        <v>0.08</v>
      </c>
      <c r="M217" s="290" t="s">
        <v>637</v>
      </c>
    </row>
    <row r="218" spans="11:13" x14ac:dyDescent="0.25">
      <c r="K218" s="293" t="s">
        <v>411</v>
      </c>
      <c r="L218" s="292">
        <v>0.1</v>
      </c>
      <c r="M218" s="293" t="s">
        <v>630</v>
      </c>
    </row>
    <row r="219" spans="11:13" x14ac:dyDescent="0.25">
      <c r="K219" s="290" t="s">
        <v>411</v>
      </c>
      <c r="L219" s="291">
        <v>0.1</v>
      </c>
      <c r="M219" s="293" t="s">
        <v>630</v>
      </c>
    </row>
    <row r="220" spans="11:13" x14ac:dyDescent="0.25">
      <c r="K220" s="290" t="s">
        <v>411</v>
      </c>
      <c r="L220" s="291">
        <v>0.14000000000000001</v>
      </c>
      <c r="M220" s="290" t="s">
        <v>632</v>
      </c>
    </row>
    <row r="221" spans="11:13" x14ac:dyDescent="0.25">
      <c r="K221" s="290" t="s">
        <v>260</v>
      </c>
      <c r="L221" s="291">
        <v>0.01</v>
      </c>
      <c r="M221" s="290" t="s">
        <v>635</v>
      </c>
    </row>
    <row r="222" spans="11:13" x14ac:dyDescent="0.25">
      <c r="K222" s="290" t="s">
        <v>260</v>
      </c>
      <c r="L222" s="291">
        <v>0.02</v>
      </c>
      <c r="M222" s="290" t="s">
        <v>633</v>
      </c>
    </row>
    <row r="223" spans="11:13" x14ac:dyDescent="0.25">
      <c r="K223" s="290" t="s">
        <v>260</v>
      </c>
      <c r="L223" s="291">
        <v>0.03</v>
      </c>
      <c r="M223" s="290" t="s">
        <v>628</v>
      </c>
    </row>
    <row r="224" spans="11:13" x14ac:dyDescent="0.25">
      <c r="K224" s="290" t="s">
        <v>260</v>
      </c>
      <c r="L224" s="291">
        <v>0.03</v>
      </c>
      <c r="M224" s="290" t="s">
        <v>632</v>
      </c>
    </row>
    <row r="225" spans="11:13" x14ac:dyDescent="0.25">
      <c r="K225" s="290" t="s">
        <v>260</v>
      </c>
      <c r="L225" s="291">
        <v>0.03</v>
      </c>
      <c r="M225" s="290" t="s">
        <v>632</v>
      </c>
    </row>
    <row r="226" spans="11:13" x14ac:dyDescent="0.25">
      <c r="K226" s="290" t="s">
        <v>260</v>
      </c>
      <c r="L226" s="290">
        <v>0.04</v>
      </c>
      <c r="M226" s="290" t="s">
        <v>772</v>
      </c>
    </row>
    <row r="227" spans="11:13" x14ac:dyDescent="0.25">
      <c r="K227" s="290" t="s">
        <v>260</v>
      </c>
      <c r="L227" s="291">
        <v>0.05</v>
      </c>
      <c r="M227" s="293" t="s">
        <v>630</v>
      </c>
    </row>
    <row r="228" spans="11:13" x14ac:dyDescent="0.25">
      <c r="K228" s="290" t="s">
        <v>260</v>
      </c>
      <c r="L228" s="290">
        <v>0.05</v>
      </c>
      <c r="M228" s="290" t="s">
        <v>772</v>
      </c>
    </row>
    <row r="229" spans="11:13" x14ac:dyDescent="0.25">
      <c r="K229" s="290" t="s">
        <v>260</v>
      </c>
      <c r="L229" s="290">
        <v>0.05</v>
      </c>
      <c r="M229" s="290" t="s">
        <v>772</v>
      </c>
    </row>
    <row r="230" spans="11:13" x14ac:dyDescent="0.25">
      <c r="K230" s="290" t="s">
        <v>260</v>
      </c>
      <c r="L230" s="290">
        <v>0.06</v>
      </c>
      <c r="M230" s="290" t="s">
        <v>772</v>
      </c>
    </row>
    <row r="231" spans="11:13" x14ac:dyDescent="0.25">
      <c r="K231" s="290" t="s">
        <v>260</v>
      </c>
      <c r="L231" s="294">
        <v>7.0000000000000007E-2</v>
      </c>
      <c r="M231" s="290" t="s">
        <v>632</v>
      </c>
    </row>
    <row r="232" spans="11:13" x14ac:dyDescent="0.25">
      <c r="K232" s="290" t="s">
        <v>260</v>
      </c>
      <c r="L232" s="291">
        <v>0.1</v>
      </c>
      <c r="M232" s="290" t="s">
        <v>220</v>
      </c>
    </row>
    <row r="233" spans="11:13" x14ac:dyDescent="0.25">
      <c r="K233" s="290" t="s">
        <v>260</v>
      </c>
      <c r="L233" s="291">
        <v>0.1</v>
      </c>
      <c r="M233" s="290" t="s">
        <v>628</v>
      </c>
    </row>
    <row r="234" spans="11:13" x14ac:dyDescent="0.25">
      <c r="K234" s="290" t="s">
        <v>260</v>
      </c>
      <c r="L234" s="291">
        <v>0.1</v>
      </c>
      <c r="M234" s="290" t="s">
        <v>637</v>
      </c>
    </row>
    <row r="235" spans="11:13" x14ac:dyDescent="0.25">
      <c r="K235" s="290" t="s">
        <v>260</v>
      </c>
      <c r="L235" s="291">
        <v>0.1</v>
      </c>
      <c r="M235" s="290" t="s">
        <v>637</v>
      </c>
    </row>
    <row r="236" spans="11:13" x14ac:dyDescent="0.25">
      <c r="K236" s="290" t="s">
        <v>260</v>
      </c>
      <c r="L236" s="291">
        <v>0.1</v>
      </c>
      <c r="M236" s="290" t="s">
        <v>637</v>
      </c>
    </row>
    <row r="237" spans="11:13" x14ac:dyDescent="0.25">
      <c r="K237" s="290" t="s">
        <v>260</v>
      </c>
      <c r="L237" s="291">
        <v>0.1</v>
      </c>
      <c r="M237" s="290" t="s">
        <v>637</v>
      </c>
    </row>
    <row r="238" spans="11:13" x14ac:dyDescent="0.25">
      <c r="K238" s="290" t="s">
        <v>260</v>
      </c>
      <c r="L238" s="290">
        <v>0.1</v>
      </c>
      <c r="M238" s="290" t="s">
        <v>636</v>
      </c>
    </row>
    <row r="239" spans="11:13" x14ac:dyDescent="0.25">
      <c r="K239" s="290" t="s">
        <v>260</v>
      </c>
      <c r="L239" s="291">
        <v>0.14000000000000001</v>
      </c>
      <c r="M239" s="290" t="s">
        <v>635</v>
      </c>
    </row>
    <row r="240" spans="11:13" x14ac:dyDescent="0.25">
      <c r="K240" s="290" t="s">
        <v>260</v>
      </c>
      <c r="L240" s="291">
        <v>0.15</v>
      </c>
      <c r="M240" s="290" t="s">
        <v>629</v>
      </c>
    </row>
    <row r="241" spans="11:13" x14ac:dyDescent="0.25">
      <c r="K241" s="290" t="s">
        <v>260</v>
      </c>
      <c r="L241" s="291">
        <v>0.15</v>
      </c>
      <c r="M241" s="290" t="s">
        <v>632</v>
      </c>
    </row>
    <row r="242" spans="11:13" x14ac:dyDescent="0.25">
      <c r="K242" s="293" t="s">
        <v>260</v>
      </c>
      <c r="L242" s="292">
        <v>0.2</v>
      </c>
      <c r="M242" s="293" t="s">
        <v>630</v>
      </c>
    </row>
    <row r="243" spans="11:13" x14ac:dyDescent="0.25">
      <c r="K243" s="290" t="s">
        <v>260</v>
      </c>
      <c r="L243" s="291">
        <v>0.2</v>
      </c>
      <c r="M243" s="290" t="s">
        <v>631</v>
      </c>
    </row>
    <row r="244" spans="11:13" x14ac:dyDescent="0.25">
      <c r="K244" s="290" t="s">
        <v>1</v>
      </c>
      <c r="L244" s="291">
        <v>0.01</v>
      </c>
      <c r="M244" s="290" t="s">
        <v>635</v>
      </c>
    </row>
    <row r="245" spans="11:13" x14ac:dyDescent="0.25">
      <c r="K245" s="290" t="s">
        <v>1</v>
      </c>
      <c r="L245" s="291">
        <v>0.01</v>
      </c>
      <c r="M245" s="290" t="s">
        <v>635</v>
      </c>
    </row>
    <row r="246" spans="11:13" x14ac:dyDescent="0.25">
      <c r="K246" s="290" t="s">
        <v>1</v>
      </c>
      <c r="L246" s="291">
        <v>0.01</v>
      </c>
      <c r="M246" s="290" t="s">
        <v>635</v>
      </c>
    </row>
    <row r="247" spans="11:13" x14ac:dyDescent="0.25">
      <c r="K247" s="290" t="s">
        <v>1</v>
      </c>
      <c r="L247" s="291">
        <v>0.03</v>
      </c>
      <c r="M247" s="290" t="s">
        <v>632</v>
      </c>
    </row>
    <row r="248" spans="11:13" x14ac:dyDescent="0.25">
      <c r="K248" s="290" t="s">
        <v>1</v>
      </c>
      <c r="L248" s="291">
        <v>0.03</v>
      </c>
      <c r="M248" s="290" t="s">
        <v>632</v>
      </c>
    </row>
    <row r="249" spans="11:13" x14ac:dyDescent="0.25">
      <c r="K249" s="290" t="s">
        <v>1</v>
      </c>
      <c r="L249" s="295">
        <v>0.03</v>
      </c>
      <c r="M249" s="290" t="s">
        <v>633</v>
      </c>
    </row>
    <row r="250" spans="11:13" x14ac:dyDescent="0.25">
      <c r="K250" s="290" t="s">
        <v>1</v>
      </c>
      <c r="L250" s="291">
        <v>0.04</v>
      </c>
      <c r="M250" s="290" t="s">
        <v>632</v>
      </c>
    </row>
    <row r="251" spans="11:13" x14ac:dyDescent="0.25">
      <c r="K251" s="290" t="s">
        <v>1</v>
      </c>
      <c r="L251" s="291">
        <v>0.04</v>
      </c>
      <c r="M251" s="290" t="s">
        <v>637</v>
      </c>
    </row>
    <row r="252" spans="11:13" x14ac:dyDescent="0.25">
      <c r="K252" s="290" t="s">
        <v>1</v>
      </c>
      <c r="L252" s="290">
        <v>0.04</v>
      </c>
      <c r="M252" s="290" t="s">
        <v>772</v>
      </c>
    </row>
    <row r="253" spans="11:13" x14ac:dyDescent="0.25">
      <c r="K253" s="290" t="s">
        <v>1</v>
      </c>
      <c r="L253" s="291">
        <v>0.05</v>
      </c>
      <c r="M253" s="290" t="s">
        <v>628</v>
      </c>
    </row>
    <row r="254" spans="11:13" x14ac:dyDescent="0.25">
      <c r="K254" s="293" t="s">
        <v>1</v>
      </c>
      <c r="L254" s="292">
        <v>0.05</v>
      </c>
      <c r="M254" s="293" t="s">
        <v>630</v>
      </c>
    </row>
    <row r="255" spans="11:13" x14ac:dyDescent="0.25">
      <c r="K255" s="293" t="s">
        <v>1</v>
      </c>
      <c r="L255" s="292">
        <v>0.05</v>
      </c>
      <c r="M255" s="293" t="s">
        <v>630</v>
      </c>
    </row>
    <row r="256" spans="11:13" x14ac:dyDescent="0.25">
      <c r="K256" s="290" t="s">
        <v>1</v>
      </c>
      <c r="L256" s="291">
        <v>0.05</v>
      </c>
      <c r="M256" s="290" t="s">
        <v>632</v>
      </c>
    </row>
    <row r="257" spans="11:13" x14ac:dyDescent="0.25">
      <c r="K257" s="290" t="s">
        <v>1</v>
      </c>
      <c r="L257" s="290">
        <v>0.05</v>
      </c>
      <c r="M257" s="290" t="s">
        <v>772</v>
      </c>
    </row>
    <row r="258" spans="11:13" x14ac:dyDescent="0.25">
      <c r="K258" s="290" t="s">
        <v>1</v>
      </c>
      <c r="L258" s="290">
        <v>0.05</v>
      </c>
      <c r="M258" s="290" t="s">
        <v>772</v>
      </c>
    </row>
    <row r="259" spans="11:13" x14ac:dyDescent="0.25">
      <c r="K259" s="290" t="s">
        <v>1</v>
      </c>
      <c r="L259" s="290">
        <v>0.06</v>
      </c>
      <c r="M259" s="290" t="s">
        <v>772</v>
      </c>
    </row>
    <row r="260" spans="11:13" x14ac:dyDescent="0.25">
      <c r="K260" s="290" t="s">
        <v>1</v>
      </c>
      <c r="L260" s="291">
        <v>7.0000000000000007E-2</v>
      </c>
      <c r="M260" s="290" t="s">
        <v>632</v>
      </c>
    </row>
    <row r="261" spans="11:13" x14ac:dyDescent="0.25">
      <c r="K261" s="290" t="s">
        <v>1</v>
      </c>
      <c r="L261" s="291">
        <v>7.0000000000000007E-2</v>
      </c>
      <c r="M261" s="290" t="s">
        <v>637</v>
      </c>
    </row>
    <row r="262" spans="11:13" x14ac:dyDescent="0.25">
      <c r="K262" s="290" t="s">
        <v>1</v>
      </c>
      <c r="L262" s="291">
        <v>7.0000000000000007E-2</v>
      </c>
      <c r="M262" s="290" t="s">
        <v>637</v>
      </c>
    </row>
    <row r="263" spans="11:13" x14ac:dyDescent="0.25">
      <c r="K263" s="293" t="s">
        <v>1</v>
      </c>
      <c r="L263" s="292">
        <v>0.1</v>
      </c>
      <c r="M263" s="293" t="s">
        <v>630</v>
      </c>
    </row>
    <row r="264" spans="11:13" x14ac:dyDescent="0.25">
      <c r="K264" s="290" t="s">
        <v>1</v>
      </c>
      <c r="L264" s="291">
        <v>0.1</v>
      </c>
      <c r="M264" s="290" t="s">
        <v>631</v>
      </c>
    </row>
    <row r="265" spans="11:13" x14ac:dyDescent="0.25">
      <c r="K265" s="290" t="s">
        <v>1</v>
      </c>
      <c r="L265" s="291">
        <v>0.1</v>
      </c>
      <c r="M265" s="290" t="s">
        <v>633</v>
      </c>
    </row>
    <row r="266" spans="11:13" x14ac:dyDescent="0.25">
      <c r="K266" s="293" t="s">
        <v>1</v>
      </c>
      <c r="L266" s="292">
        <v>0.15</v>
      </c>
      <c r="M266" s="290" t="s">
        <v>629</v>
      </c>
    </row>
    <row r="267" spans="11:13" x14ac:dyDescent="0.25">
      <c r="K267" s="293" t="s">
        <v>1</v>
      </c>
      <c r="L267" s="292">
        <v>0.15</v>
      </c>
      <c r="M267" s="290" t="s">
        <v>629</v>
      </c>
    </row>
    <row r="268" spans="11:13" x14ac:dyDescent="0.25">
      <c r="K268" s="290" t="s">
        <v>2</v>
      </c>
      <c r="L268" s="291">
        <v>0.01</v>
      </c>
      <c r="M268" s="290" t="s">
        <v>635</v>
      </c>
    </row>
    <row r="269" spans="11:13" x14ac:dyDescent="0.25">
      <c r="K269" s="290" t="s">
        <v>2</v>
      </c>
      <c r="L269" s="291">
        <v>0.01</v>
      </c>
      <c r="M269" s="290" t="s">
        <v>635</v>
      </c>
    </row>
    <row r="270" spans="11:13" x14ac:dyDescent="0.25">
      <c r="K270" s="290" t="s">
        <v>2</v>
      </c>
      <c r="L270" s="291">
        <v>0.01</v>
      </c>
      <c r="M270" s="290" t="s">
        <v>635</v>
      </c>
    </row>
    <row r="271" spans="11:13" x14ac:dyDescent="0.25">
      <c r="K271" s="290" t="s">
        <v>2</v>
      </c>
      <c r="L271" s="291">
        <v>0.01</v>
      </c>
      <c r="M271" s="290" t="s">
        <v>635</v>
      </c>
    </row>
    <row r="272" spans="11:13" x14ac:dyDescent="0.25">
      <c r="K272" s="290" t="s">
        <v>2</v>
      </c>
      <c r="L272" s="291">
        <v>0.04</v>
      </c>
      <c r="M272" s="290" t="s">
        <v>628</v>
      </c>
    </row>
    <row r="273" spans="11:13" x14ac:dyDescent="0.25">
      <c r="K273" s="290" t="s">
        <v>2</v>
      </c>
      <c r="L273" s="291">
        <v>0.04</v>
      </c>
      <c r="M273" s="290" t="s">
        <v>633</v>
      </c>
    </row>
    <row r="274" spans="11:13" x14ac:dyDescent="0.25">
      <c r="K274" s="290" t="s">
        <v>2</v>
      </c>
      <c r="L274" s="290">
        <v>0.04</v>
      </c>
      <c r="M274" s="290" t="s">
        <v>772</v>
      </c>
    </row>
    <row r="275" spans="11:13" x14ac:dyDescent="0.25">
      <c r="K275" s="290" t="s">
        <v>2</v>
      </c>
      <c r="L275" s="291">
        <v>0.05</v>
      </c>
      <c r="M275" s="293" t="s">
        <v>630</v>
      </c>
    </row>
    <row r="276" spans="11:13" x14ac:dyDescent="0.25">
      <c r="K276" s="290" t="s">
        <v>2</v>
      </c>
      <c r="L276" s="291">
        <v>0.05</v>
      </c>
      <c r="M276" s="290" t="s">
        <v>631</v>
      </c>
    </row>
    <row r="277" spans="11:13" x14ac:dyDescent="0.25">
      <c r="K277" s="290" t="s">
        <v>2</v>
      </c>
      <c r="L277" s="290">
        <v>0.05</v>
      </c>
      <c r="M277" s="290" t="s">
        <v>772</v>
      </c>
    </row>
    <row r="278" spans="11:13" x14ac:dyDescent="0.25">
      <c r="K278" s="290" t="s">
        <v>2</v>
      </c>
      <c r="L278" s="290">
        <v>0.05</v>
      </c>
      <c r="M278" s="290" t="s">
        <v>772</v>
      </c>
    </row>
    <row r="279" spans="11:13" x14ac:dyDescent="0.25">
      <c r="K279" s="290" t="s">
        <v>2</v>
      </c>
      <c r="L279" s="290">
        <v>0.06</v>
      </c>
      <c r="M279" s="290" t="s">
        <v>772</v>
      </c>
    </row>
    <row r="280" spans="11:13" x14ac:dyDescent="0.25">
      <c r="K280" s="290" t="s">
        <v>2</v>
      </c>
      <c r="L280" s="291">
        <v>0.09</v>
      </c>
      <c r="M280" s="290" t="s">
        <v>220</v>
      </c>
    </row>
    <row r="281" spans="11:13" x14ac:dyDescent="0.25">
      <c r="K281" s="290" t="s">
        <v>2</v>
      </c>
      <c r="L281" s="291">
        <v>0.09</v>
      </c>
      <c r="M281" s="290" t="s">
        <v>633</v>
      </c>
    </row>
    <row r="282" spans="11:13" x14ac:dyDescent="0.25">
      <c r="K282" s="290" t="s">
        <v>2</v>
      </c>
      <c r="L282" s="291">
        <v>0.1</v>
      </c>
      <c r="M282" s="290" t="s">
        <v>628</v>
      </c>
    </row>
    <row r="283" spans="11:13" x14ac:dyDescent="0.25">
      <c r="K283" s="290" t="s">
        <v>2</v>
      </c>
      <c r="L283" s="291">
        <v>0.1</v>
      </c>
      <c r="M283" s="290" t="s">
        <v>631</v>
      </c>
    </row>
    <row r="284" spans="11:13" x14ac:dyDescent="0.25">
      <c r="K284" s="290" t="s">
        <v>2</v>
      </c>
      <c r="L284" s="290">
        <v>0.1</v>
      </c>
      <c r="M284" s="290" t="s">
        <v>636</v>
      </c>
    </row>
    <row r="285" spans="11:13" x14ac:dyDescent="0.25">
      <c r="K285" s="290" t="s">
        <v>2</v>
      </c>
      <c r="L285" s="291">
        <v>0.14000000000000001</v>
      </c>
      <c r="M285" s="290" t="s">
        <v>635</v>
      </c>
    </row>
    <row r="286" spans="11:13" x14ac:dyDescent="0.25">
      <c r="K286" s="290" t="s">
        <v>2</v>
      </c>
      <c r="L286" s="290">
        <v>0.15</v>
      </c>
      <c r="M286" s="290" t="s">
        <v>636</v>
      </c>
    </row>
    <row r="287" spans="11:13" x14ac:dyDescent="0.25">
      <c r="K287" s="290" t="s">
        <v>2</v>
      </c>
      <c r="L287" s="291">
        <v>0.2</v>
      </c>
      <c r="M287" s="290" t="s">
        <v>629</v>
      </c>
    </row>
  </sheetData>
  <sortState xmlns:xlrd2="http://schemas.microsoft.com/office/spreadsheetml/2017/richdata2" ref="K161:M287">
    <sortCondition ref="K161:K287"/>
    <sortCondition ref="L161:L287"/>
  </sortState>
  <printOptions horizontalCentered="1"/>
  <pageMargins left="0.45" right="0.2" top="0.75" bottom="0.5" header="0.3" footer="0.3"/>
  <pageSetup orientation="portrait" r:id="rId1"/>
  <headerFooter>
    <oddHeader>&amp;C&amp;"Times New Roman,Bold"&amp;10FY20 LWG Data Collection&amp;R&amp;10 8/20/19</oddHeader>
    <oddFooter>&amp;C&amp;"Times New Roman,Italic"&amp;8USDA is an Equal Opportunity Provider and Employer</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B1:AG274"/>
  <sheetViews>
    <sheetView zoomScaleNormal="100" workbookViewId="0">
      <selection activeCell="D13" sqref="D13"/>
    </sheetView>
  </sheetViews>
  <sheetFormatPr defaultRowHeight="15" x14ac:dyDescent="0.25"/>
  <cols>
    <col min="1" max="1" width="1.85546875" customWidth="1"/>
    <col min="2" max="2" width="2.140625" customWidth="1"/>
    <col min="3" max="3" width="20.42578125" customWidth="1"/>
    <col min="4" max="8" width="10" customWidth="1"/>
    <col min="9" max="9" width="9.28515625" customWidth="1"/>
    <col min="10" max="10" width="2.140625" customWidth="1"/>
    <col min="28" max="28" width="9.140625" style="58"/>
  </cols>
  <sheetData>
    <row r="1" spans="2:28" ht="5.25" customHeight="1" x14ac:dyDescent="0.25"/>
    <row r="2" spans="2:28" ht="18.75" x14ac:dyDescent="0.3">
      <c r="B2" s="5" t="s">
        <v>374</v>
      </c>
    </row>
    <row r="3" spans="2:28" ht="15" customHeight="1" x14ac:dyDescent="0.3">
      <c r="B3" s="5"/>
      <c r="C3" s="4"/>
      <c r="Z3" s="58"/>
      <c r="AA3" s="58"/>
      <c r="AB3" s="59"/>
    </row>
    <row r="4" spans="2:28" ht="21" customHeight="1" x14ac:dyDescent="0.3">
      <c r="B4" s="5"/>
      <c r="D4" s="62">
        <v>1</v>
      </c>
      <c r="E4" s="62">
        <v>2</v>
      </c>
      <c r="F4" s="62">
        <v>3</v>
      </c>
      <c r="G4" s="62">
        <v>4</v>
      </c>
      <c r="H4" s="62">
        <v>5</v>
      </c>
      <c r="Y4" s="58"/>
      <c r="Z4" s="58"/>
      <c r="AA4" s="58"/>
      <c r="AB4" s="59"/>
    </row>
    <row r="5" spans="2:28" ht="14.25" customHeight="1" x14ac:dyDescent="0.25">
      <c r="B5" s="4"/>
      <c r="D5" s="15"/>
      <c r="E5" s="15"/>
      <c r="F5" s="15"/>
      <c r="G5" s="15"/>
      <c r="H5" s="15"/>
      <c r="Y5" s="58"/>
      <c r="Z5" s="58"/>
      <c r="AA5" s="58"/>
    </row>
    <row r="6" spans="2:28" s="58" customFormat="1" ht="14.25" customHeight="1" x14ac:dyDescent="0.25">
      <c r="B6" s="4"/>
      <c r="D6" s="15"/>
      <c r="E6" s="15"/>
      <c r="F6" s="15"/>
      <c r="G6" s="15"/>
      <c r="H6" s="15"/>
    </row>
    <row r="7" spans="2:28" x14ac:dyDescent="0.25">
      <c r="C7" s="329" t="s">
        <v>768</v>
      </c>
      <c r="D7" s="340" t="s">
        <v>3</v>
      </c>
      <c r="E7" s="340" t="s">
        <v>260</v>
      </c>
      <c r="F7" s="340" t="s">
        <v>411</v>
      </c>
      <c r="G7" s="340" t="s">
        <v>1</v>
      </c>
      <c r="H7" s="340" t="s">
        <v>2</v>
      </c>
      <c r="I7" s="340" t="s">
        <v>87</v>
      </c>
      <c r="J7" s="18"/>
      <c r="Y7" s="58"/>
      <c r="Z7" s="58"/>
      <c r="AA7" s="58"/>
      <c r="AB7" s="59"/>
    </row>
    <row r="8" spans="2:28" s="15" customFormat="1" x14ac:dyDescent="0.25">
      <c r="B8" s="114" t="s">
        <v>220</v>
      </c>
      <c r="C8" s="37" t="s">
        <v>231</v>
      </c>
      <c r="D8" s="49">
        <v>0.81</v>
      </c>
      <c r="E8" s="49">
        <f>SUMIF($M$51:$M$144,$B8&amp;"_"&amp;E$7,$R$51:$R$144)</f>
        <v>0.1</v>
      </c>
      <c r="F8" s="49">
        <v>0</v>
      </c>
      <c r="G8" s="49">
        <v>0</v>
      </c>
      <c r="H8" s="49">
        <v>0.09</v>
      </c>
      <c r="I8" s="49">
        <f>SUM(D8:H8)</f>
        <v>1</v>
      </c>
      <c r="J8" s="37"/>
      <c r="Y8" s="58"/>
      <c r="Z8" s="58"/>
      <c r="AA8" s="58"/>
      <c r="AB8" s="59"/>
    </row>
    <row r="9" spans="2:28" s="15" customFormat="1" x14ac:dyDescent="0.25">
      <c r="B9" s="115" t="s">
        <v>628</v>
      </c>
      <c r="C9" s="25" t="s">
        <v>127</v>
      </c>
      <c r="D9" s="50">
        <v>0.67</v>
      </c>
      <c r="E9" s="50">
        <v>0.13</v>
      </c>
      <c r="F9" s="50">
        <v>0.01</v>
      </c>
      <c r="G9" s="50">
        <v>0.05</v>
      </c>
      <c r="H9" s="50">
        <v>0.14000000000000001</v>
      </c>
      <c r="I9" s="50">
        <f t="shared" ref="I9:I19" si="0">SUM(D9:H9)</f>
        <v>1</v>
      </c>
      <c r="J9" s="40"/>
      <c r="Y9" s="58"/>
      <c r="Z9" s="58"/>
      <c r="AA9" s="58"/>
      <c r="AB9" s="58"/>
    </row>
    <row r="10" spans="2:28" s="15" customFormat="1" x14ac:dyDescent="0.25">
      <c r="B10" s="115" t="s">
        <v>629</v>
      </c>
      <c r="C10" s="25" t="s">
        <v>154</v>
      </c>
      <c r="D10" s="50">
        <v>0.35</v>
      </c>
      <c r="E10" s="50">
        <v>0.15</v>
      </c>
      <c r="F10" s="50">
        <v>0</v>
      </c>
      <c r="G10" s="50">
        <v>0.3</v>
      </c>
      <c r="H10" s="50">
        <v>0.2</v>
      </c>
      <c r="I10" s="50">
        <f t="shared" si="0"/>
        <v>1</v>
      </c>
      <c r="J10" s="8"/>
      <c r="Y10" s="58"/>
      <c r="Z10" s="58"/>
      <c r="AA10" s="58"/>
      <c r="AB10" s="58"/>
    </row>
    <row r="11" spans="2:28" s="15" customFormat="1" x14ac:dyDescent="0.25">
      <c r="B11" s="115" t="s">
        <v>630</v>
      </c>
      <c r="C11" s="25" t="s">
        <v>158</v>
      </c>
      <c r="D11" s="50">
        <v>0.35</v>
      </c>
      <c r="E11" s="50">
        <v>0.25</v>
      </c>
      <c r="F11" s="50">
        <v>0.2</v>
      </c>
      <c r="G11" s="50">
        <v>0.2</v>
      </c>
      <c r="H11" s="50">
        <v>0</v>
      </c>
      <c r="I11" s="50">
        <f t="shared" si="0"/>
        <v>1</v>
      </c>
      <c r="J11" s="46"/>
      <c r="Y11" s="58"/>
      <c r="Z11" s="58"/>
      <c r="AA11" s="58"/>
      <c r="AB11" s="59"/>
    </row>
    <row r="12" spans="2:28" s="15" customFormat="1" x14ac:dyDescent="0.25">
      <c r="B12" s="115" t="s">
        <v>631</v>
      </c>
      <c r="C12" s="25" t="s">
        <v>160</v>
      </c>
      <c r="D12" s="50">
        <v>0.55000000000000004</v>
      </c>
      <c r="E12" s="50">
        <v>0.2</v>
      </c>
      <c r="F12" s="50">
        <v>0</v>
      </c>
      <c r="G12" s="50">
        <v>0.1</v>
      </c>
      <c r="H12" s="50">
        <v>0.15</v>
      </c>
      <c r="I12" s="50">
        <f t="shared" si="0"/>
        <v>1</v>
      </c>
      <c r="J12" s="40"/>
      <c r="Y12" s="58"/>
      <c r="Z12" s="58"/>
      <c r="AA12" s="58"/>
      <c r="AB12" s="58"/>
    </row>
    <row r="13" spans="2:28" s="15" customFormat="1" x14ac:dyDescent="0.25">
      <c r="B13" s="115" t="s">
        <v>632</v>
      </c>
      <c r="C13" s="25" t="s">
        <v>165</v>
      </c>
      <c r="D13" s="50">
        <v>0.27</v>
      </c>
      <c r="E13" s="50">
        <v>0.28000000000000003</v>
      </c>
      <c r="F13" s="50">
        <v>0.23</v>
      </c>
      <c r="G13" s="50">
        <v>0.22</v>
      </c>
      <c r="H13" s="50">
        <f>SUMIF($M$51:$M$144,$B13&amp;"_"&amp;H$7,$R$51:$R$144)</f>
        <v>0</v>
      </c>
      <c r="I13" s="50">
        <f t="shared" si="0"/>
        <v>1</v>
      </c>
      <c r="J13" s="40"/>
      <c r="Y13" s="58"/>
      <c r="Z13" s="58"/>
      <c r="AA13" s="58"/>
      <c r="AB13" s="58"/>
    </row>
    <row r="14" spans="2:28" s="15" customFormat="1" x14ac:dyDescent="0.25">
      <c r="B14" s="115" t="s">
        <v>633</v>
      </c>
      <c r="C14" s="25" t="s">
        <v>174</v>
      </c>
      <c r="D14" s="50">
        <v>0.72</v>
      </c>
      <c r="E14" s="50">
        <v>0.02</v>
      </c>
      <c r="F14" s="50">
        <v>0</v>
      </c>
      <c r="G14" s="50">
        <v>0.13</v>
      </c>
      <c r="H14" s="50">
        <v>0.13</v>
      </c>
      <c r="I14" s="50">
        <f t="shared" si="0"/>
        <v>1</v>
      </c>
      <c r="J14" s="40"/>
      <c r="Y14" s="58"/>
      <c r="Z14" s="58"/>
      <c r="AA14" s="58"/>
      <c r="AB14" s="58"/>
    </row>
    <row r="15" spans="2:28" s="15" customFormat="1" x14ac:dyDescent="0.25">
      <c r="B15" s="115" t="s">
        <v>637</v>
      </c>
      <c r="C15" s="25" t="s">
        <v>227</v>
      </c>
      <c r="D15" s="50">
        <v>0.2</v>
      </c>
      <c r="E15" s="50">
        <v>0.4</v>
      </c>
      <c r="F15" s="50">
        <v>0.22</v>
      </c>
      <c r="G15" s="50">
        <v>0.18</v>
      </c>
      <c r="H15" s="50">
        <v>0</v>
      </c>
      <c r="I15" s="50">
        <f>SUM(D15:H15)</f>
        <v>1</v>
      </c>
      <c r="J15" s="40"/>
      <c r="Y15" s="58"/>
      <c r="Z15" s="58"/>
      <c r="AA15" s="58"/>
      <c r="AB15" s="58"/>
    </row>
    <row r="16" spans="2:28" s="15" customFormat="1" x14ac:dyDescent="0.25">
      <c r="B16" s="115" t="s">
        <v>635</v>
      </c>
      <c r="C16" s="25" t="s">
        <v>182</v>
      </c>
      <c r="D16" s="50">
        <v>0.63</v>
      </c>
      <c r="E16" s="50">
        <v>0.15</v>
      </c>
      <c r="F16" s="50">
        <v>0.01</v>
      </c>
      <c r="G16" s="50">
        <v>0.03</v>
      </c>
      <c r="H16" s="50">
        <v>0.18</v>
      </c>
      <c r="I16" s="50">
        <f t="shared" si="0"/>
        <v>1</v>
      </c>
      <c r="J16" s="60"/>
      <c r="Y16" s="58"/>
      <c r="Z16" s="58"/>
      <c r="AA16" s="58"/>
      <c r="AB16" s="58"/>
    </row>
    <row r="17" spans="2:28" s="15" customFormat="1" x14ac:dyDescent="0.25">
      <c r="B17" s="115"/>
      <c r="C17" s="25" t="s">
        <v>187</v>
      </c>
      <c r="D17" s="50">
        <v>0.65</v>
      </c>
      <c r="E17" s="50">
        <v>0.1</v>
      </c>
      <c r="F17" s="50">
        <v>0</v>
      </c>
      <c r="G17" s="50">
        <v>0</v>
      </c>
      <c r="H17" s="50">
        <v>0.25</v>
      </c>
      <c r="I17" s="50">
        <f t="shared" si="0"/>
        <v>1</v>
      </c>
      <c r="J17" s="60"/>
      <c r="Y17" s="94"/>
      <c r="Z17" s="94"/>
      <c r="AA17" s="94"/>
      <c r="AB17" s="94"/>
    </row>
    <row r="18" spans="2:28" s="15" customFormat="1" x14ac:dyDescent="0.25">
      <c r="B18" s="116"/>
      <c r="C18" s="32" t="s">
        <v>772</v>
      </c>
      <c r="D18" s="61">
        <v>0.2</v>
      </c>
      <c r="E18" s="61">
        <v>0.2</v>
      </c>
      <c r="F18" s="61">
        <v>0.2</v>
      </c>
      <c r="G18" s="61">
        <v>0.2</v>
      </c>
      <c r="H18" s="61">
        <v>0.2</v>
      </c>
      <c r="I18" s="61">
        <f t="shared" si="0"/>
        <v>1</v>
      </c>
      <c r="J18" s="54"/>
      <c r="Y18" s="58"/>
      <c r="Z18" s="58"/>
      <c r="AA18" s="58"/>
      <c r="AB18" s="58"/>
    </row>
    <row r="19" spans="2:28" x14ac:dyDescent="0.25">
      <c r="B19" s="3"/>
      <c r="C19" s="284" t="s">
        <v>373</v>
      </c>
      <c r="D19" s="64">
        <f>AVERAGE(D8:D18)</f>
        <v>0.49090909090909102</v>
      </c>
      <c r="E19" s="64">
        <f>AVERAGE(E8:E18)</f>
        <v>0.18000000000000002</v>
      </c>
      <c r="F19" s="64">
        <f>AVERAGE(F8:F18)</f>
        <v>7.9090909090909101E-2</v>
      </c>
      <c r="G19" s="64">
        <f>AVERAGE(G8:G18)</f>
        <v>0.12818181818181817</v>
      </c>
      <c r="H19" s="64">
        <f>AVERAGE(H8:H18)</f>
        <v>0.12181818181818183</v>
      </c>
      <c r="I19" s="52">
        <f t="shared" si="0"/>
        <v>1</v>
      </c>
      <c r="J19" s="9"/>
      <c r="Y19" s="58"/>
      <c r="Z19" s="58"/>
      <c r="AA19" s="58"/>
      <c r="AB19" s="59"/>
    </row>
    <row r="20" spans="2:28" x14ac:dyDescent="0.25">
      <c r="B20" s="3"/>
      <c r="C20" s="11"/>
      <c r="D20" s="3"/>
      <c r="E20" s="3"/>
      <c r="F20" s="3"/>
      <c r="G20" s="3"/>
      <c r="H20" s="3"/>
      <c r="I20" s="34"/>
      <c r="J20" s="8"/>
      <c r="Y20" s="58"/>
      <c r="Z20" s="58"/>
      <c r="AA20" s="58"/>
      <c r="AB20" s="59"/>
    </row>
    <row r="21" spans="2:28" x14ac:dyDescent="0.25">
      <c r="B21" s="3"/>
      <c r="C21" s="13"/>
      <c r="D21" s="3"/>
      <c r="E21" s="3"/>
      <c r="F21" s="3"/>
      <c r="G21" s="3"/>
      <c r="H21" s="3"/>
      <c r="I21" s="33"/>
      <c r="J21" s="8"/>
      <c r="Y21" s="58"/>
      <c r="Z21" s="58"/>
      <c r="AA21" s="58"/>
      <c r="AB21" s="59"/>
    </row>
    <row r="22" spans="2:28" x14ac:dyDescent="0.25">
      <c r="B22" s="3"/>
      <c r="C22" s="11"/>
      <c r="D22" s="3"/>
      <c r="E22" s="3"/>
      <c r="F22" s="3"/>
      <c r="G22" s="3"/>
      <c r="H22" s="3"/>
      <c r="I22" s="34"/>
      <c r="J22" s="8"/>
      <c r="Y22" s="58"/>
      <c r="Z22" s="58"/>
      <c r="AA22" s="58"/>
      <c r="AB22" s="59"/>
    </row>
    <row r="23" spans="2:28" x14ac:dyDescent="0.25">
      <c r="B23" s="3"/>
      <c r="C23" s="11"/>
      <c r="D23" s="3"/>
      <c r="E23" s="3"/>
      <c r="F23" s="3"/>
      <c r="G23" s="3"/>
      <c r="H23" s="3"/>
      <c r="I23" s="34"/>
      <c r="J23" s="8"/>
      <c r="Y23" s="58"/>
      <c r="Z23" s="58"/>
      <c r="AA23" s="58"/>
      <c r="AB23" s="59"/>
    </row>
    <row r="24" spans="2:28" x14ac:dyDescent="0.25">
      <c r="B24" s="3"/>
      <c r="C24" s="11"/>
      <c r="D24" s="3"/>
      <c r="E24" s="3"/>
      <c r="F24" s="3"/>
      <c r="G24" s="3"/>
      <c r="H24" s="3"/>
      <c r="I24" s="34"/>
      <c r="J24" s="8"/>
      <c r="Y24" s="58"/>
      <c r="Z24" s="58"/>
      <c r="AA24" s="58"/>
    </row>
    <row r="25" spans="2:28" x14ac:dyDescent="0.25">
      <c r="B25" s="3"/>
      <c r="C25" s="11"/>
      <c r="D25" s="3"/>
      <c r="E25" s="3"/>
      <c r="F25" s="3"/>
      <c r="G25" s="3"/>
      <c r="H25" s="3"/>
      <c r="I25" s="34"/>
      <c r="J25" s="8"/>
      <c r="Y25" s="58"/>
      <c r="Z25" s="58"/>
      <c r="AA25" s="58"/>
    </row>
    <row r="26" spans="2:28" x14ac:dyDescent="0.25">
      <c r="B26" s="3"/>
      <c r="C26" s="11"/>
      <c r="D26" s="3"/>
      <c r="E26" s="3"/>
      <c r="F26" s="3"/>
      <c r="G26" s="3"/>
      <c r="H26" s="3"/>
      <c r="I26" s="33"/>
      <c r="J26" s="40"/>
      <c r="Y26" s="58"/>
      <c r="Z26" s="58"/>
      <c r="AA26" s="58"/>
    </row>
    <row r="27" spans="2:28" ht="12.75" customHeight="1" x14ac:dyDescent="0.25">
      <c r="B27" s="3"/>
      <c r="C27" s="3"/>
      <c r="D27" s="3"/>
      <c r="E27" s="3"/>
      <c r="F27" s="3"/>
      <c r="G27" s="3"/>
      <c r="H27" s="3"/>
      <c r="I27" s="3"/>
      <c r="J27" s="3"/>
      <c r="Y27" s="58"/>
      <c r="Z27" s="58"/>
      <c r="AA27" s="58"/>
    </row>
    <row r="28" spans="2:28" x14ac:dyDescent="0.25">
      <c r="B28" s="3"/>
      <c r="C28" s="13"/>
      <c r="D28" s="3"/>
      <c r="E28" s="3"/>
      <c r="F28" s="3"/>
      <c r="G28" s="3"/>
      <c r="H28" s="3"/>
      <c r="I28" s="33"/>
      <c r="J28" s="8"/>
      <c r="Y28" s="58"/>
      <c r="Z28" s="58"/>
      <c r="AA28" s="58"/>
      <c r="AB28" s="59"/>
    </row>
    <row r="29" spans="2:28" ht="18.75" x14ac:dyDescent="0.3">
      <c r="B29" s="67"/>
      <c r="C29" s="13"/>
      <c r="D29" s="3"/>
      <c r="E29" s="3"/>
      <c r="F29" s="3"/>
      <c r="G29" s="3"/>
      <c r="H29" s="3"/>
      <c r="I29" s="33"/>
      <c r="J29" s="8"/>
      <c r="Y29" s="58"/>
      <c r="Z29" s="58"/>
      <c r="AA29" s="58"/>
      <c r="AB29" s="59"/>
    </row>
    <row r="30" spans="2:28" x14ac:dyDescent="0.25">
      <c r="B30" s="3"/>
      <c r="C30" s="13"/>
      <c r="D30" s="3"/>
      <c r="E30" s="3"/>
      <c r="F30" s="3"/>
      <c r="G30" s="3"/>
      <c r="H30" s="3"/>
      <c r="I30" s="33"/>
      <c r="J30" s="8"/>
      <c r="Y30" s="58"/>
      <c r="Z30" s="58"/>
      <c r="AA30" s="58"/>
    </row>
    <row r="31" spans="2:28" ht="15.75" x14ac:dyDescent="0.25">
      <c r="B31" s="68"/>
      <c r="C31" s="3"/>
      <c r="D31" s="3"/>
      <c r="E31" s="3"/>
      <c r="F31" s="3"/>
      <c r="G31" s="3"/>
      <c r="H31" s="3"/>
      <c r="I31" s="3"/>
      <c r="J31" s="3"/>
      <c r="Y31" s="58"/>
      <c r="Z31" s="58"/>
      <c r="AA31" s="58"/>
    </row>
    <row r="32" spans="2:28" ht="12" customHeight="1" x14ac:dyDescent="0.25">
      <c r="B32" s="3"/>
      <c r="C32" s="35"/>
      <c r="D32" s="100"/>
      <c r="E32" s="100"/>
      <c r="F32" s="100"/>
      <c r="G32" s="100"/>
      <c r="H32" s="100"/>
      <c r="I32" s="100"/>
      <c r="J32" s="35"/>
      <c r="Y32" s="58"/>
      <c r="Z32" s="58"/>
      <c r="AA32" s="58"/>
      <c r="AB32" s="59"/>
    </row>
    <row r="33" spans="2:28" ht="12" customHeight="1" x14ac:dyDescent="0.25">
      <c r="B33" s="3"/>
      <c r="C33" s="13"/>
      <c r="D33" s="3"/>
      <c r="E33" s="3"/>
      <c r="F33" s="3"/>
      <c r="G33" s="3"/>
      <c r="H33" s="3"/>
      <c r="I33" s="33"/>
      <c r="J33" s="8"/>
      <c r="Y33" s="58"/>
      <c r="Z33" s="58"/>
      <c r="AA33" s="58"/>
    </row>
    <row r="34" spans="2:28" x14ac:dyDescent="0.25">
      <c r="B34" s="3"/>
      <c r="C34" s="22"/>
      <c r="D34" s="3"/>
      <c r="E34" s="3"/>
      <c r="F34" s="3"/>
      <c r="G34" s="3"/>
      <c r="H34" s="3"/>
      <c r="I34" s="34"/>
      <c r="J34" s="46"/>
      <c r="Y34" s="58"/>
      <c r="Z34" s="58"/>
      <c r="AA34" s="58"/>
      <c r="AB34" s="59"/>
    </row>
    <row r="35" spans="2:28" ht="12" customHeight="1" x14ac:dyDescent="0.25">
      <c r="B35" s="3"/>
      <c r="C35" s="13"/>
      <c r="D35" s="3"/>
      <c r="E35" s="3"/>
      <c r="F35" s="3"/>
      <c r="G35" s="3"/>
      <c r="H35" s="3"/>
      <c r="I35" s="33"/>
      <c r="J35" s="8"/>
      <c r="Y35" s="58"/>
      <c r="Z35" s="58"/>
      <c r="AA35" s="58"/>
      <c r="AB35" s="59"/>
    </row>
    <row r="36" spans="2:28" x14ac:dyDescent="0.25">
      <c r="B36" s="3"/>
      <c r="C36" s="13"/>
      <c r="D36" s="3"/>
      <c r="E36" s="3"/>
      <c r="F36" s="3"/>
      <c r="G36" s="3"/>
      <c r="H36" s="3"/>
      <c r="I36" s="34"/>
      <c r="J36" s="22"/>
      <c r="Y36" s="58"/>
      <c r="Z36" s="58"/>
      <c r="AA36" s="58"/>
      <c r="AB36" s="59"/>
    </row>
    <row r="37" spans="2:28" ht="12" customHeight="1" x14ac:dyDescent="0.25">
      <c r="B37" s="3"/>
      <c r="C37" s="13"/>
      <c r="D37" s="3"/>
      <c r="E37" s="3"/>
      <c r="F37" s="3"/>
      <c r="G37" s="3"/>
      <c r="H37" s="3"/>
      <c r="I37" s="33"/>
      <c r="J37" s="8"/>
      <c r="Y37" s="58"/>
      <c r="Z37" s="58"/>
      <c r="AA37" s="58"/>
    </row>
    <row r="38" spans="2:28" x14ac:dyDescent="0.25">
      <c r="B38" s="3"/>
      <c r="C38" s="13"/>
      <c r="D38" s="3"/>
      <c r="E38" s="3"/>
      <c r="F38" s="3"/>
      <c r="G38" s="3"/>
      <c r="H38" s="3"/>
      <c r="I38" s="34"/>
      <c r="J38" s="8"/>
      <c r="Y38" s="58"/>
      <c r="Z38" s="58"/>
      <c r="AA38" s="58"/>
    </row>
    <row r="39" spans="2:28" ht="12" customHeight="1" x14ac:dyDescent="0.25">
      <c r="B39" s="3"/>
      <c r="C39" s="13"/>
      <c r="D39" s="3"/>
      <c r="E39" s="3"/>
      <c r="F39" s="3"/>
      <c r="G39" s="3"/>
      <c r="H39" s="3"/>
      <c r="I39" s="33"/>
      <c r="J39" s="8"/>
      <c r="Y39" s="58"/>
      <c r="Z39" s="58"/>
      <c r="AA39" s="58"/>
      <c r="AB39" s="59"/>
    </row>
    <row r="40" spans="2:28" x14ac:dyDescent="0.25">
      <c r="B40" s="3"/>
      <c r="C40" s="13"/>
      <c r="D40" s="3"/>
      <c r="E40" s="3"/>
      <c r="F40" s="3"/>
      <c r="G40" s="3"/>
      <c r="H40" s="3"/>
      <c r="I40" s="34"/>
      <c r="J40" s="8"/>
      <c r="Y40" s="58"/>
      <c r="Z40" s="58"/>
      <c r="AA40" s="58"/>
      <c r="AB40" s="59"/>
    </row>
    <row r="41" spans="2:28" ht="12" customHeight="1" x14ac:dyDescent="0.25">
      <c r="B41" s="3"/>
      <c r="C41" s="13"/>
      <c r="D41" s="3"/>
      <c r="E41" s="3"/>
      <c r="F41" s="3"/>
      <c r="G41" s="3"/>
      <c r="H41" s="3"/>
      <c r="I41" s="33"/>
      <c r="J41" s="8"/>
      <c r="Y41" s="58"/>
      <c r="Z41" s="58"/>
      <c r="AA41" s="58"/>
      <c r="AB41" s="59"/>
    </row>
    <row r="42" spans="2:28" x14ac:dyDescent="0.25">
      <c r="B42" s="3"/>
      <c r="C42" s="13"/>
      <c r="D42" s="3"/>
      <c r="E42" s="3"/>
      <c r="F42" s="3"/>
      <c r="G42" s="3"/>
      <c r="H42" s="3"/>
      <c r="I42" s="34"/>
      <c r="J42" s="40"/>
      <c r="Y42" s="58"/>
      <c r="Z42" s="58"/>
      <c r="AA42" s="58"/>
    </row>
    <row r="43" spans="2:28" ht="12" customHeight="1" x14ac:dyDescent="0.25">
      <c r="B43" s="3"/>
      <c r="C43" s="13"/>
      <c r="D43" s="3"/>
      <c r="E43" s="3"/>
      <c r="F43" s="3"/>
      <c r="G43" s="3"/>
      <c r="H43" s="3"/>
      <c r="I43" s="33"/>
      <c r="J43" s="8"/>
      <c r="Y43" s="58"/>
      <c r="Z43" s="58"/>
      <c r="AA43" s="58"/>
      <c r="AB43" s="59"/>
    </row>
    <row r="44" spans="2:28" ht="12" customHeight="1" x14ac:dyDescent="0.25">
      <c r="B44" s="3"/>
      <c r="C44" s="13"/>
      <c r="D44" s="3"/>
      <c r="E44" s="3"/>
      <c r="F44" s="3"/>
      <c r="G44" s="3"/>
      <c r="H44" s="3"/>
      <c r="I44" s="33"/>
      <c r="J44" s="8"/>
      <c r="Y44" s="58"/>
      <c r="Z44" s="58"/>
      <c r="AA44" s="58"/>
      <c r="AB44" s="57"/>
    </row>
    <row r="45" spans="2:28" ht="12.75" customHeight="1" x14ac:dyDescent="0.25">
      <c r="B45" s="3"/>
      <c r="C45" s="13"/>
      <c r="D45" s="3"/>
      <c r="E45" s="3"/>
      <c r="F45" s="3"/>
      <c r="G45" s="3"/>
      <c r="H45" s="3"/>
      <c r="I45" s="33"/>
      <c r="J45" s="8"/>
      <c r="Y45" s="58"/>
      <c r="Z45" s="58"/>
      <c r="AA45" s="58"/>
    </row>
    <row r="46" spans="2:28" ht="15.75" x14ac:dyDescent="0.25">
      <c r="B46" s="68"/>
      <c r="C46" s="3"/>
      <c r="D46" s="3"/>
      <c r="E46" s="3"/>
      <c r="F46" s="3"/>
      <c r="G46" s="3"/>
      <c r="H46" s="3"/>
      <c r="I46" s="3"/>
      <c r="J46" s="3"/>
      <c r="Y46" s="58"/>
      <c r="Z46" s="58"/>
      <c r="AA46" s="58"/>
      <c r="AB46" s="57"/>
    </row>
    <row r="47" spans="2:28" x14ac:dyDescent="0.25">
      <c r="B47" s="3"/>
      <c r="C47" s="35"/>
      <c r="D47" s="100"/>
      <c r="E47" s="100"/>
      <c r="F47" s="100"/>
      <c r="G47" s="100"/>
      <c r="H47" s="100"/>
      <c r="I47" s="100"/>
      <c r="J47" s="35"/>
      <c r="Y47" s="58"/>
      <c r="Z47" s="58"/>
      <c r="AA47" s="58"/>
      <c r="AB47" s="57"/>
    </row>
    <row r="48" spans="2:28" ht="12" customHeight="1" x14ac:dyDescent="0.25">
      <c r="B48" s="3"/>
      <c r="C48" s="13"/>
      <c r="D48" s="3"/>
      <c r="E48" s="3"/>
      <c r="F48" s="3"/>
      <c r="G48" s="3"/>
      <c r="H48" s="3"/>
      <c r="I48" s="33"/>
      <c r="J48" s="8"/>
      <c r="Y48" s="58"/>
      <c r="Z48" s="58"/>
      <c r="AA48" s="58"/>
    </row>
    <row r="49" spans="2:30" x14ac:dyDescent="0.25">
      <c r="B49" s="3"/>
      <c r="C49" s="11"/>
      <c r="D49" s="3"/>
      <c r="E49" s="3"/>
      <c r="F49" s="3"/>
      <c r="G49" s="3"/>
      <c r="H49" s="3"/>
      <c r="I49" s="33"/>
      <c r="J49" s="40"/>
      <c r="Y49" s="58"/>
      <c r="Z49" s="58"/>
      <c r="AA49" s="58"/>
    </row>
    <row r="50" spans="2:30" ht="12" customHeight="1" x14ac:dyDescent="0.25">
      <c r="B50" s="3"/>
      <c r="C50" s="11"/>
      <c r="D50" s="3"/>
      <c r="E50" s="3"/>
      <c r="F50" s="3"/>
      <c r="G50" s="3"/>
      <c r="H50" s="3"/>
      <c r="I50" s="33"/>
      <c r="J50" s="40"/>
      <c r="M50" s="144"/>
      <c r="N50" s="143" t="s">
        <v>407</v>
      </c>
      <c r="O50" s="143" t="s">
        <v>240</v>
      </c>
      <c r="P50" s="143" t="s">
        <v>238</v>
      </c>
      <c r="Q50" s="143" t="s">
        <v>239</v>
      </c>
      <c r="R50" s="143" t="s">
        <v>408</v>
      </c>
      <c r="S50" s="143" t="s">
        <v>376</v>
      </c>
      <c r="T50" s="143" t="s">
        <v>409</v>
      </c>
      <c r="U50" s="143" t="s">
        <v>410</v>
      </c>
      <c r="W50" s="143" t="s">
        <v>407</v>
      </c>
      <c r="X50" s="143" t="s">
        <v>240</v>
      </c>
      <c r="Y50" s="143" t="s">
        <v>238</v>
      </c>
      <c r="Z50" s="143" t="s">
        <v>239</v>
      </c>
      <c r="AA50" s="143" t="s">
        <v>408</v>
      </c>
      <c r="AB50" s="143" t="s">
        <v>376</v>
      </c>
      <c r="AC50" s="143" t="s">
        <v>409</v>
      </c>
      <c r="AD50" s="143"/>
    </row>
    <row r="51" spans="2:30" x14ac:dyDescent="0.25">
      <c r="B51" s="3"/>
      <c r="C51" s="11"/>
      <c r="D51" s="3"/>
      <c r="E51" s="3"/>
      <c r="F51" s="3"/>
      <c r="G51" s="3"/>
      <c r="H51" s="3"/>
      <c r="I51" s="33"/>
      <c r="J51" s="40"/>
      <c r="M51" s="144" t="str">
        <f>U51&amp;"_"&amp;O51</f>
        <v>BB_Crop</v>
      </c>
      <c r="N51" s="143">
        <v>2018</v>
      </c>
      <c r="O51" s="143" t="s">
        <v>3</v>
      </c>
      <c r="P51" s="153">
        <v>1</v>
      </c>
      <c r="Q51" s="143">
        <v>1</v>
      </c>
      <c r="R51" s="183">
        <v>0.31</v>
      </c>
      <c r="S51" s="184">
        <v>3</v>
      </c>
      <c r="T51" s="184">
        <v>500</v>
      </c>
      <c r="U51" s="143" t="s">
        <v>220</v>
      </c>
      <c r="W51" s="143">
        <v>1</v>
      </c>
      <c r="X51" s="143" t="s">
        <v>3</v>
      </c>
      <c r="Y51" s="153">
        <v>1</v>
      </c>
      <c r="Z51" s="143">
        <v>1</v>
      </c>
      <c r="AA51" s="183">
        <v>0.31</v>
      </c>
      <c r="AB51" s="184">
        <v>3</v>
      </c>
      <c r="AC51" s="184">
        <v>500</v>
      </c>
      <c r="AD51" s="143" t="s">
        <v>220</v>
      </c>
    </row>
    <row r="52" spans="2:30" ht="12" customHeight="1" x14ac:dyDescent="0.25">
      <c r="B52" s="3"/>
      <c r="C52" s="11"/>
      <c r="D52" s="3"/>
      <c r="E52" s="3"/>
      <c r="F52" s="3"/>
      <c r="G52" s="3"/>
      <c r="H52" s="3"/>
      <c r="I52" s="33"/>
      <c r="J52" s="40"/>
      <c r="M52" s="144" t="str">
        <f t="shared" ref="M52:M115" si="1">U52&amp;"_"&amp;O52</f>
        <v>BB_Crop</v>
      </c>
      <c r="N52" s="143">
        <v>2018</v>
      </c>
      <c r="O52" s="143" t="s">
        <v>3</v>
      </c>
      <c r="P52" s="153">
        <v>10</v>
      </c>
      <c r="Q52" s="143">
        <v>2</v>
      </c>
      <c r="R52" s="183">
        <v>0.26</v>
      </c>
      <c r="S52" s="184">
        <v>3</v>
      </c>
      <c r="T52" s="184">
        <v>80</v>
      </c>
      <c r="U52" s="143" t="s">
        <v>220</v>
      </c>
      <c r="W52" s="143">
        <v>2</v>
      </c>
      <c r="X52" s="143" t="s">
        <v>3</v>
      </c>
      <c r="Y52" s="153">
        <v>10</v>
      </c>
      <c r="Z52" s="143">
        <v>2</v>
      </c>
      <c r="AA52" s="183">
        <v>0.26</v>
      </c>
      <c r="AB52" s="184">
        <v>3</v>
      </c>
      <c r="AC52" s="184">
        <v>80</v>
      </c>
      <c r="AD52" s="143" t="s">
        <v>220</v>
      </c>
    </row>
    <row r="53" spans="2:30" x14ac:dyDescent="0.25">
      <c r="B53" s="3"/>
      <c r="C53" s="11"/>
      <c r="D53" s="3"/>
      <c r="E53" s="3"/>
      <c r="F53" s="3"/>
      <c r="G53" s="3"/>
      <c r="H53" s="3"/>
      <c r="I53" s="33"/>
      <c r="J53" s="40"/>
      <c r="M53" s="144" t="str">
        <f t="shared" si="1"/>
        <v>BB_Crop</v>
      </c>
      <c r="N53" s="143">
        <v>2018</v>
      </c>
      <c r="O53" s="143" t="s">
        <v>3</v>
      </c>
      <c r="P53" s="153">
        <v>12</v>
      </c>
      <c r="Q53" s="143">
        <v>4</v>
      </c>
      <c r="R53" s="183">
        <v>0.09</v>
      </c>
      <c r="S53" s="184">
        <v>4</v>
      </c>
      <c r="T53" s="184">
        <v>60</v>
      </c>
      <c r="U53" s="143" t="s">
        <v>220</v>
      </c>
      <c r="W53" s="143">
        <v>4</v>
      </c>
      <c r="X53" s="143" t="s">
        <v>3</v>
      </c>
      <c r="Y53" s="153">
        <v>12</v>
      </c>
      <c r="Z53" s="143">
        <v>4</v>
      </c>
      <c r="AA53" s="183">
        <v>0.09</v>
      </c>
      <c r="AB53" s="184">
        <v>4</v>
      </c>
      <c r="AC53" s="184">
        <v>60</v>
      </c>
      <c r="AD53" s="143" t="s">
        <v>220</v>
      </c>
    </row>
    <row r="54" spans="2:30" ht="12" customHeight="1" x14ac:dyDescent="0.25">
      <c r="B54" s="3"/>
      <c r="C54" s="11"/>
      <c r="D54" s="3"/>
      <c r="E54" s="3"/>
      <c r="F54" s="3"/>
      <c r="G54" s="3"/>
      <c r="H54" s="3"/>
      <c r="I54" s="33"/>
      <c r="J54" s="40"/>
      <c r="M54" s="144" t="str">
        <f t="shared" si="1"/>
        <v>BB_Crop</v>
      </c>
      <c r="N54" s="143">
        <v>2018</v>
      </c>
      <c r="O54" s="143" t="s">
        <v>3</v>
      </c>
      <c r="P54" s="153">
        <v>16</v>
      </c>
      <c r="Q54" s="143">
        <v>5</v>
      </c>
      <c r="R54" s="183">
        <v>0.1</v>
      </c>
      <c r="S54" s="184">
        <v>2</v>
      </c>
      <c r="T54" s="184">
        <v>120</v>
      </c>
      <c r="U54" s="143" t="s">
        <v>220</v>
      </c>
      <c r="W54" s="143">
        <v>5</v>
      </c>
      <c r="X54" s="143" t="s">
        <v>3</v>
      </c>
      <c r="Y54" s="153">
        <v>16</v>
      </c>
      <c r="Z54" s="143">
        <v>5</v>
      </c>
      <c r="AA54" s="183">
        <v>0.1</v>
      </c>
      <c r="AB54" s="184">
        <v>2</v>
      </c>
      <c r="AC54" s="184">
        <v>120</v>
      </c>
      <c r="AD54" s="143" t="s">
        <v>220</v>
      </c>
    </row>
    <row r="55" spans="2:30" x14ac:dyDescent="0.25">
      <c r="B55" s="3"/>
      <c r="C55" s="11"/>
      <c r="D55" s="3"/>
      <c r="E55" s="3"/>
      <c r="F55" s="3"/>
      <c r="G55" s="3"/>
      <c r="H55" s="3"/>
      <c r="I55" s="33"/>
      <c r="J55" s="8"/>
      <c r="M55" s="144" t="str">
        <f t="shared" si="1"/>
        <v>BB_Forest</v>
      </c>
      <c r="N55" s="143">
        <v>2018</v>
      </c>
      <c r="O55" s="143" t="s">
        <v>260</v>
      </c>
      <c r="P55" s="153">
        <v>18</v>
      </c>
      <c r="Q55" s="143">
        <v>3</v>
      </c>
      <c r="R55" s="183">
        <v>0.1</v>
      </c>
      <c r="S55" s="184">
        <v>8</v>
      </c>
      <c r="T55" s="184">
        <v>15</v>
      </c>
      <c r="U55" s="143" t="s">
        <v>220</v>
      </c>
      <c r="W55" s="143">
        <v>10</v>
      </c>
      <c r="X55" s="143" t="s">
        <v>260</v>
      </c>
      <c r="Y55" s="153">
        <v>18</v>
      </c>
      <c r="Z55" s="143">
        <v>3</v>
      </c>
      <c r="AA55" s="183">
        <v>0.1</v>
      </c>
      <c r="AB55" s="184">
        <v>8</v>
      </c>
      <c r="AC55" s="184">
        <v>15</v>
      </c>
      <c r="AD55" s="143" t="s">
        <v>220</v>
      </c>
    </row>
    <row r="56" spans="2:30" ht="12" customHeight="1" x14ac:dyDescent="0.25">
      <c r="B56" s="3"/>
      <c r="C56" s="11"/>
      <c r="D56" s="3"/>
      <c r="E56" s="3"/>
      <c r="F56" s="3"/>
      <c r="G56" s="3"/>
      <c r="H56" s="3"/>
      <c r="I56" s="33"/>
      <c r="J56" s="8"/>
      <c r="M56" s="144" t="str">
        <f t="shared" si="1"/>
        <v>BB_Farmstead</v>
      </c>
      <c r="N56" s="143">
        <v>2018</v>
      </c>
      <c r="O56" s="143" t="s">
        <v>411</v>
      </c>
      <c r="P56" s="153">
        <v>13</v>
      </c>
      <c r="Q56" s="143">
        <v>6</v>
      </c>
      <c r="R56" s="183">
        <v>0.01</v>
      </c>
      <c r="S56" s="184">
        <v>1</v>
      </c>
      <c r="T56" s="184">
        <v>100</v>
      </c>
      <c r="U56" s="143" t="s">
        <v>220</v>
      </c>
      <c r="W56" s="143">
        <v>20</v>
      </c>
      <c r="X56" s="143" t="s">
        <v>411</v>
      </c>
      <c r="Y56" s="153">
        <v>13</v>
      </c>
      <c r="Z56" s="143">
        <v>6</v>
      </c>
      <c r="AA56" s="183">
        <v>0.01</v>
      </c>
      <c r="AB56" s="184">
        <v>1</v>
      </c>
      <c r="AC56" s="184">
        <v>100</v>
      </c>
      <c r="AD56" s="143" t="s">
        <v>220</v>
      </c>
    </row>
    <row r="57" spans="2:30" x14ac:dyDescent="0.25">
      <c r="B57" s="3"/>
      <c r="C57" s="11"/>
      <c r="D57" s="3"/>
      <c r="E57" s="3"/>
      <c r="F57" s="3"/>
      <c r="G57" s="3"/>
      <c r="H57" s="3"/>
      <c r="I57" s="33"/>
      <c r="J57" s="40"/>
      <c r="M57" s="144" t="str">
        <f t="shared" si="1"/>
        <v>BB_Farmstead</v>
      </c>
      <c r="N57" s="143">
        <v>2018</v>
      </c>
      <c r="O57" s="143" t="s">
        <v>411</v>
      </c>
      <c r="P57" s="153">
        <v>22</v>
      </c>
      <c r="Q57" s="143">
        <v>7</v>
      </c>
      <c r="R57" s="183">
        <v>0.03</v>
      </c>
      <c r="S57" s="184">
        <v>2</v>
      </c>
      <c r="T57" s="184">
        <v>50</v>
      </c>
      <c r="U57" s="143" t="s">
        <v>220</v>
      </c>
      <c r="W57" s="143">
        <v>21</v>
      </c>
      <c r="X57" s="143" t="s">
        <v>411</v>
      </c>
      <c r="Y57" s="153">
        <v>22</v>
      </c>
      <c r="Z57" s="143">
        <v>7</v>
      </c>
      <c r="AA57" s="183">
        <v>0.03</v>
      </c>
      <c r="AB57" s="184">
        <v>2</v>
      </c>
      <c r="AC57" s="184">
        <v>50</v>
      </c>
      <c r="AD57" s="143" t="s">
        <v>220</v>
      </c>
    </row>
    <row r="58" spans="2:30" ht="12" customHeight="1" x14ac:dyDescent="0.25">
      <c r="B58" s="3"/>
      <c r="C58" s="14"/>
      <c r="D58" s="3"/>
      <c r="E58" s="3"/>
      <c r="F58" s="3"/>
      <c r="G58" s="3"/>
      <c r="H58" s="3"/>
      <c r="I58" s="33"/>
      <c r="J58" s="9"/>
      <c r="M58" s="144" t="str">
        <f t="shared" si="1"/>
        <v>BB_Pasture</v>
      </c>
      <c r="N58" s="143">
        <v>2018</v>
      </c>
      <c r="O58" s="143" t="s">
        <v>1</v>
      </c>
      <c r="P58" s="153">
        <v>18</v>
      </c>
      <c r="Q58" s="143">
        <v>3</v>
      </c>
      <c r="R58" s="183">
        <v>0.04</v>
      </c>
      <c r="S58" s="184">
        <v>1</v>
      </c>
      <c r="T58" s="184">
        <v>30</v>
      </c>
      <c r="U58" s="143" t="s">
        <v>220</v>
      </c>
      <c r="W58" s="143">
        <v>24</v>
      </c>
      <c r="X58" s="143" t="s">
        <v>1</v>
      </c>
      <c r="Y58" s="153">
        <v>18</v>
      </c>
      <c r="Z58" s="143">
        <v>3</v>
      </c>
      <c r="AA58" s="183">
        <v>0.04</v>
      </c>
      <c r="AB58" s="184">
        <v>1</v>
      </c>
      <c r="AC58" s="184">
        <v>30</v>
      </c>
      <c r="AD58" s="143" t="s">
        <v>220</v>
      </c>
    </row>
    <row r="59" spans="2:30" x14ac:dyDescent="0.25">
      <c r="B59" s="3"/>
      <c r="C59" s="11"/>
      <c r="D59" s="3"/>
      <c r="E59" s="3"/>
      <c r="F59" s="3"/>
      <c r="G59" s="3"/>
      <c r="H59" s="3"/>
      <c r="I59" s="33"/>
      <c r="J59" s="23"/>
      <c r="M59" s="144" t="str">
        <f t="shared" si="1"/>
        <v>BB_Range</v>
      </c>
      <c r="N59" s="143">
        <v>2018</v>
      </c>
      <c r="O59" s="143" t="s">
        <v>2</v>
      </c>
      <c r="P59" s="153">
        <v>18</v>
      </c>
      <c r="Q59" s="143">
        <v>3</v>
      </c>
      <c r="R59" s="183">
        <v>0.06</v>
      </c>
      <c r="S59" s="184">
        <v>2</v>
      </c>
      <c r="T59" s="184">
        <v>1200</v>
      </c>
      <c r="U59" s="143" t="s">
        <v>220</v>
      </c>
      <c r="W59" s="143">
        <v>31</v>
      </c>
      <c r="X59" s="143" t="s">
        <v>2</v>
      </c>
      <c r="Y59" s="153">
        <v>18</v>
      </c>
      <c r="Z59" s="143">
        <v>3</v>
      </c>
      <c r="AA59" s="183">
        <v>0.06</v>
      </c>
      <c r="AB59" s="184">
        <v>2</v>
      </c>
      <c r="AC59" s="184">
        <v>1200</v>
      </c>
      <c r="AD59" s="143" t="s">
        <v>220</v>
      </c>
    </row>
    <row r="60" spans="2:30" ht="12" customHeight="1" x14ac:dyDescent="0.25">
      <c r="B60" s="7"/>
      <c r="C60" s="7"/>
      <c r="D60" s="7"/>
      <c r="E60" s="7"/>
      <c r="F60" s="7"/>
      <c r="G60" s="7"/>
      <c r="H60" s="7"/>
      <c r="I60" s="7"/>
      <c r="J60" s="7"/>
      <c r="M60" s="144" t="str">
        <f t="shared" si="1"/>
        <v>NCT_Crop</v>
      </c>
      <c r="N60" s="143">
        <v>2018</v>
      </c>
      <c r="O60" s="143" t="s">
        <v>3</v>
      </c>
      <c r="P60" s="143">
        <v>1</v>
      </c>
      <c r="Q60" s="143">
        <v>1</v>
      </c>
      <c r="R60" s="183">
        <v>0.4</v>
      </c>
      <c r="S60" s="184">
        <v>2</v>
      </c>
      <c r="T60" s="184">
        <v>450</v>
      </c>
      <c r="U60" s="143" t="s">
        <v>628</v>
      </c>
      <c r="W60" s="143">
        <v>36</v>
      </c>
      <c r="X60" s="143" t="s">
        <v>3</v>
      </c>
      <c r="Y60" s="143">
        <v>1</v>
      </c>
      <c r="Z60" s="143">
        <v>1</v>
      </c>
      <c r="AA60" s="183">
        <v>0.4</v>
      </c>
      <c r="AB60" s="184">
        <v>2</v>
      </c>
      <c r="AC60" s="184">
        <v>450</v>
      </c>
      <c r="AD60" s="143" t="s">
        <v>628</v>
      </c>
    </row>
    <row r="61" spans="2:30" x14ac:dyDescent="0.25">
      <c r="M61" s="144" t="str">
        <f t="shared" si="1"/>
        <v>NCT_Crop</v>
      </c>
      <c r="N61" s="143">
        <v>2018</v>
      </c>
      <c r="O61" s="143" t="s">
        <v>3</v>
      </c>
      <c r="P61" s="143">
        <v>22</v>
      </c>
      <c r="Q61" s="143">
        <v>3</v>
      </c>
      <c r="R61" s="183">
        <v>0.1</v>
      </c>
      <c r="S61" s="184">
        <v>2</v>
      </c>
      <c r="T61" s="184">
        <v>5</v>
      </c>
      <c r="U61" s="143" t="s">
        <v>628</v>
      </c>
      <c r="W61" s="143">
        <v>38</v>
      </c>
      <c r="X61" s="143" t="s">
        <v>3</v>
      </c>
      <c r="Y61" s="143">
        <v>22</v>
      </c>
      <c r="Z61" s="143">
        <v>3</v>
      </c>
      <c r="AA61" s="183">
        <v>0.1</v>
      </c>
      <c r="AB61" s="184">
        <v>2</v>
      </c>
      <c r="AC61" s="184">
        <v>5</v>
      </c>
      <c r="AD61" s="143" t="s">
        <v>628</v>
      </c>
    </row>
    <row r="62" spans="2:30" x14ac:dyDescent="0.25">
      <c r="M62" s="144" t="str">
        <f t="shared" si="1"/>
        <v>NCT_Crop</v>
      </c>
      <c r="N62" s="143">
        <v>2018</v>
      </c>
      <c r="O62" s="143" t="s">
        <v>3</v>
      </c>
      <c r="P62" s="143">
        <v>10</v>
      </c>
      <c r="Q62" s="143">
        <v>4</v>
      </c>
      <c r="R62" s="183">
        <v>0.1</v>
      </c>
      <c r="S62" s="184">
        <v>2</v>
      </c>
      <c r="T62" s="184">
        <v>30</v>
      </c>
      <c r="U62" s="143" t="s">
        <v>628</v>
      </c>
      <c r="W62" s="143">
        <v>39</v>
      </c>
      <c r="X62" s="143" t="s">
        <v>3</v>
      </c>
      <c r="Y62" s="143">
        <v>10</v>
      </c>
      <c r="Z62" s="143">
        <v>4</v>
      </c>
      <c r="AA62" s="183">
        <v>0.1</v>
      </c>
      <c r="AB62" s="184">
        <v>2</v>
      </c>
      <c r="AC62" s="184">
        <v>30</v>
      </c>
      <c r="AD62" s="143" t="s">
        <v>628</v>
      </c>
    </row>
    <row r="63" spans="2:30" x14ac:dyDescent="0.25">
      <c r="M63" s="144" t="str">
        <f t="shared" si="1"/>
        <v>NCT_Crop</v>
      </c>
      <c r="N63" s="143">
        <v>2018</v>
      </c>
      <c r="O63" s="143" t="s">
        <v>3</v>
      </c>
      <c r="P63" s="143">
        <v>21</v>
      </c>
      <c r="Q63" s="143">
        <v>5</v>
      </c>
      <c r="R63" s="183">
        <v>0.01</v>
      </c>
      <c r="S63" s="184">
        <v>2</v>
      </c>
      <c r="T63" s="184">
        <v>1</v>
      </c>
      <c r="U63" s="143" t="s">
        <v>628</v>
      </c>
      <c r="W63" s="143">
        <v>40</v>
      </c>
      <c r="X63" s="143" t="s">
        <v>3</v>
      </c>
      <c r="Y63" s="143">
        <v>21</v>
      </c>
      <c r="Z63" s="143">
        <v>5</v>
      </c>
      <c r="AA63" s="183">
        <v>0.01</v>
      </c>
      <c r="AB63" s="184">
        <v>2</v>
      </c>
      <c r="AC63" s="184">
        <v>1</v>
      </c>
      <c r="AD63" s="143" t="s">
        <v>628</v>
      </c>
    </row>
    <row r="64" spans="2:30" x14ac:dyDescent="0.25">
      <c r="M64" s="144" t="str">
        <f t="shared" si="1"/>
        <v>NCT_Forest</v>
      </c>
      <c r="N64" s="143">
        <v>2018</v>
      </c>
      <c r="O64" s="143" t="s">
        <v>260</v>
      </c>
      <c r="P64" s="143">
        <v>25</v>
      </c>
      <c r="Q64" s="143">
        <v>2</v>
      </c>
      <c r="R64" s="183">
        <v>0.06</v>
      </c>
      <c r="S64" s="184">
        <v>1</v>
      </c>
      <c r="T64" s="184">
        <v>400</v>
      </c>
      <c r="U64" s="143" t="s">
        <v>628</v>
      </c>
      <c r="W64" s="143">
        <v>42</v>
      </c>
      <c r="X64" s="143" t="s">
        <v>260</v>
      </c>
      <c r="Y64" s="143">
        <v>25</v>
      </c>
      <c r="Z64" s="143">
        <v>2</v>
      </c>
      <c r="AA64" s="183">
        <v>0.06</v>
      </c>
      <c r="AB64" s="184">
        <v>1</v>
      </c>
      <c r="AC64" s="184">
        <v>400</v>
      </c>
      <c r="AD64" s="143" t="s">
        <v>628</v>
      </c>
    </row>
    <row r="65" spans="13:30" x14ac:dyDescent="0.25">
      <c r="M65" s="144" t="str">
        <f t="shared" si="1"/>
        <v>NCT_Forest</v>
      </c>
      <c r="N65" s="143">
        <v>2018</v>
      </c>
      <c r="O65" s="143" t="s">
        <v>260</v>
      </c>
      <c r="P65" s="143">
        <v>22</v>
      </c>
      <c r="Q65" s="143">
        <v>3</v>
      </c>
      <c r="R65" s="183">
        <v>0.01</v>
      </c>
      <c r="S65" s="184">
        <v>0</v>
      </c>
      <c r="T65" s="184">
        <v>0</v>
      </c>
      <c r="U65" s="143" t="s">
        <v>628</v>
      </c>
      <c r="W65" s="143">
        <v>43</v>
      </c>
      <c r="X65" s="143" t="s">
        <v>260</v>
      </c>
      <c r="Y65" s="143">
        <v>22</v>
      </c>
      <c r="Z65" s="143">
        <v>3</v>
      </c>
      <c r="AA65" s="183">
        <v>0.01</v>
      </c>
      <c r="AB65" s="184">
        <v>0</v>
      </c>
      <c r="AC65" s="184">
        <v>0</v>
      </c>
      <c r="AD65" s="143" t="s">
        <v>628</v>
      </c>
    </row>
    <row r="66" spans="13:30" x14ac:dyDescent="0.25">
      <c r="M66" s="144" t="str">
        <f t="shared" si="1"/>
        <v>NCT_Forest</v>
      </c>
      <c r="N66" s="143">
        <v>2018</v>
      </c>
      <c r="O66" s="143" t="s">
        <v>260</v>
      </c>
      <c r="P66" s="143">
        <v>21</v>
      </c>
      <c r="Q66" s="143">
        <v>5</v>
      </c>
      <c r="R66" s="183">
        <v>0.08</v>
      </c>
      <c r="S66" s="184">
        <v>2</v>
      </c>
      <c r="T66" s="184">
        <v>40</v>
      </c>
      <c r="U66" s="143" t="s">
        <v>628</v>
      </c>
      <c r="W66" s="143">
        <v>45</v>
      </c>
      <c r="X66" s="143" t="s">
        <v>260</v>
      </c>
      <c r="Y66" s="143">
        <v>21</v>
      </c>
      <c r="Z66" s="143">
        <v>5</v>
      </c>
      <c r="AA66" s="183">
        <v>0.08</v>
      </c>
      <c r="AB66" s="184">
        <v>2</v>
      </c>
      <c r="AC66" s="184">
        <v>40</v>
      </c>
      <c r="AD66" s="143" t="s">
        <v>628</v>
      </c>
    </row>
    <row r="67" spans="13:30" x14ac:dyDescent="0.25">
      <c r="M67" s="144" t="str">
        <f t="shared" si="1"/>
        <v>NCT_Farmstead</v>
      </c>
      <c r="N67" s="143">
        <v>2018</v>
      </c>
      <c r="O67" s="143" t="s">
        <v>411</v>
      </c>
      <c r="P67" s="143">
        <v>22</v>
      </c>
      <c r="Q67" s="143">
        <v>3</v>
      </c>
      <c r="R67" s="183">
        <v>0.01</v>
      </c>
      <c r="S67" s="184">
        <v>1</v>
      </c>
      <c r="T67" s="184">
        <v>1</v>
      </c>
      <c r="U67" s="143" t="s">
        <v>628</v>
      </c>
      <c r="W67" s="143">
        <v>48</v>
      </c>
      <c r="X67" s="143" t="s">
        <v>411</v>
      </c>
      <c r="Y67" s="143">
        <v>22</v>
      </c>
      <c r="Z67" s="143">
        <v>3</v>
      </c>
      <c r="AA67" s="183">
        <v>0.01</v>
      </c>
      <c r="AB67" s="184">
        <v>1</v>
      </c>
      <c r="AC67" s="184">
        <v>1</v>
      </c>
      <c r="AD67" s="143" t="s">
        <v>628</v>
      </c>
    </row>
    <row r="68" spans="13:30" x14ac:dyDescent="0.25">
      <c r="M68" s="144" t="str">
        <f t="shared" si="1"/>
        <v>NCT_Pasture</v>
      </c>
      <c r="N68" s="143">
        <v>2018</v>
      </c>
      <c r="O68" s="143" t="s">
        <v>1</v>
      </c>
      <c r="P68" s="143">
        <v>10</v>
      </c>
      <c r="Q68" s="143">
        <v>4</v>
      </c>
      <c r="R68" s="183">
        <v>0.05</v>
      </c>
      <c r="S68" s="184">
        <v>1</v>
      </c>
      <c r="T68" s="184">
        <v>10</v>
      </c>
      <c r="U68" s="143" t="s">
        <v>628</v>
      </c>
      <c r="W68" s="143">
        <v>54</v>
      </c>
      <c r="X68" s="143" t="s">
        <v>1</v>
      </c>
      <c r="Y68" s="143">
        <v>10</v>
      </c>
      <c r="Z68" s="143">
        <v>4</v>
      </c>
      <c r="AA68" s="183">
        <v>0.05</v>
      </c>
      <c r="AB68" s="184">
        <v>1</v>
      </c>
      <c r="AC68" s="184">
        <v>10</v>
      </c>
      <c r="AD68" s="143" t="s">
        <v>628</v>
      </c>
    </row>
    <row r="69" spans="13:30" x14ac:dyDescent="0.25">
      <c r="M69" s="144" t="str">
        <f t="shared" si="1"/>
        <v>NCT_Range</v>
      </c>
      <c r="N69" s="143">
        <v>2018</v>
      </c>
      <c r="O69" s="143" t="s">
        <v>2</v>
      </c>
      <c r="P69" s="143">
        <v>25</v>
      </c>
      <c r="Q69" s="143">
        <v>2</v>
      </c>
      <c r="R69" s="183">
        <v>0.14000000000000001</v>
      </c>
      <c r="S69" s="184">
        <v>0.01</v>
      </c>
      <c r="T69" s="184">
        <v>1000</v>
      </c>
      <c r="U69" s="143" t="s">
        <v>628</v>
      </c>
      <c r="W69" s="143">
        <v>57</v>
      </c>
      <c r="X69" s="143" t="s">
        <v>2</v>
      </c>
      <c r="Y69" s="143">
        <v>25</v>
      </c>
      <c r="Z69" s="143">
        <v>2</v>
      </c>
      <c r="AA69" s="183">
        <v>0.14000000000000001</v>
      </c>
      <c r="AB69" s="184">
        <v>0.01</v>
      </c>
      <c r="AC69" s="184">
        <v>1000</v>
      </c>
      <c r="AD69" s="143" t="s">
        <v>628</v>
      </c>
    </row>
    <row r="70" spans="13:30" x14ac:dyDescent="0.25">
      <c r="M70" s="144" t="str">
        <f t="shared" si="1"/>
        <v>NCT_Range</v>
      </c>
      <c r="N70" s="143">
        <v>2018</v>
      </c>
      <c r="O70" s="143" t="s">
        <v>2</v>
      </c>
      <c r="P70" s="143">
        <v>22</v>
      </c>
      <c r="Q70" s="143">
        <v>3</v>
      </c>
      <c r="R70" s="183">
        <v>0.03</v>
      </c>
      <c r="S70" s="184">
        <v>1</v>
      </c>
      <c r="T70" s="184">
        <v>10</v>
      </c>
      <c r="U70" s="143" t="s">
        <v>628</v>
      </c>
      <c r="W70" s="143">
        <v>58</v>
      </c>
      <c r="X70" s="143" t="s">
        <v>2</v>
      </c>
      <c r="Y70" s="143">
        <v>22</v>
      </c>
      <c r="Z70" s="143">
        <v>3</v>
      </c>
      <c r="AA70" s="183">
        <v>0.03</v>
      </c>
      <c r="AB70" s="184">
        <v>1</v>
      </c>
      <c r="AC70" s="184">
        <v>10</v>
      </c>
      <c r="AD70" s="143" t="s">
        <v>628</v>
      </c>
    </row>
    <row r="71" spans="13:30" x14ac:dyDescent="0.25">
      <c r="M71" s="144" t="str">
        <f t="shared" si="1"/>
        <v>NCT_Range</v>
      </c>
      <c r="N71" s="143">
        <v>2018</v>
      </c>
      <c r="O71" s="143" t="s">
        <v>2</v>
      </c>
      <c r="P71" s="143">
        <v>21</v>
      </c>
      <c r="Q71" s="143">
        <v>5</v>
      </c>
      <c r="R71" s="183">
        <v>0.01</v>
      </c>
      <c r="S71" s="184">
        <v>0</v>
      </c>
      <c r="T71" s="184">
        <v>0</v>
      </c>
      <c r="U71" s="143" t="s">
        <v>628</v>
      </c>
      <c r="W71" s="143">
        <v>60</v>
      </c>
      <c r="X71" s="143" t="s">
        <v>2</v>
      </c>
      <c r="Y71" s="143">
        <v>21</v>
      </c>
      <c r="Z71" s="143">
        <v>5</v>
      </c>
      <c r="AA71" s="183">
        <v>0.01</v>
      </c>
      <c r="AB71" s="184">
        <v>0</v>
      </c>
      <c r="AC71" s="184">
        <v>0</v>
      </c>
      <c r="AD71" s="143" t="s">
        <v>628</v>
      </c>
    </row>
    <row r="72" spans="13:30" x14ac:dyDescent="0.25">
      <c r="M72" s="144" t="str">
        <f t="shared" si="1"/>
        <v>NET_Crop</v>
      </c>
      <c r="N72" s="143">
        <v>2018</v>
      </c>
      <c r="O72" s="143" t="s">
        <v>3</v>
      </c>
      <c r="P72" s="143">
        <v>10</v>
      </c>
      <c r="Q72" s="143">
        <v>2</v>
      </c>
      <c r="R72" s="143">
        <v>0.3</v>
      </c>
      <c r="S72" s="184">
        <v>1</v>
      </c>
      <c r="T72" s="184">
        <v>100</v>
      </c>
      <c r="U72" s="143" t="s">
        <v>629</v>
      </c>
      <c r="W72" s="143">
        <v>62</v>
      </c>
      <c r="X72" s="143" t="s">
        <v>3</v>
      </c>
      <c r="Y72" s="143">
        <v>10</v>
      </c>
      <c r="Z72" s="143">
        <v>2</v>
      </c>
      <c r="AA72" s="143">
        <v>0.3</v>
      </c>
      <c r="AB72" s="184">
        <v>1</v>
      </c>
      <c r="AC72" s="184">
        <v>100</v>
      </c>
      <c r="AD72" s="143" t="s">
        <v>629</v>
      </c>
    </row>
    <row r="73" spans="13:30" x14ac:dyDescent="0.25">
      <c r="M73" s="144" t="str">
        <f t="shared" si="1"/>
        <v>NET_Forest</v>
      </c>
      <c r="N73" s="143">
        <v>2018</v>
      </c>
      <c r="O73" s="143" t="s">
        <v>260</v>
      </c>
      <c r="P73" s="143">
        <v>18</v>
      </c>
      <c r="Q73" s="143">
        <v>1</v>
      </c>
      <c r="R73" s="143">
        <v>0.53</v>
      </c>
      <c r="S73" s="143">
        <v>6</v>
      </c>
      <c r="T73" s="143">
        <v>60</v>
      </c>
      <c r="U73" s="143" t="s">
        <v>629</v>
      </c>
      <c r="W73" s="143">
        <v>64</v>
      </c>
      <c r="X73" s="143" t="s">
        <v>260</v>
      </c>
      <c r="Y73" s="143">
        <v>18</v>
      </c>
      <c r="Z73" s="143">
        <v>1</v>
      </c>
      <c r="AA73" s="143">
        <v>0.53</v>
      </c>
      <c r="AB73" s="143">
        <v>6</v>
      </c>
      <c r="AC73" s="143">
        <v>60</v>
      </c>
      <c r="AD73" s="143" t="s">
        <v>629</v>
      </c>
    </row>
    <row r="74" spans="13:30" x14ac:dyDescent="0.25">
      <c r="M74" s="144" t="str">
        <f t="shared" si="1"/>
        <v>NET_Farmstead</v>
      </c>
      <c r="N74" s="143">
        <v>2018</v>
      </c>
      <c r="O74" s="143" t="s">
        <v>411</v>
      </c>
      <c r="P74" s="143">
        <v>16</v>
      </c>
      <c r="Q74" s="143">
        <v>3</v>
      </c>
      <c r="R74" s="143">
        <v>0.15</v>
      </c>
      <c r="S74" s="143">
        <v>4</v>
      </c>
      <c r="T74" s="143">
        <v>100</v>
      </c>
      <c r="U74" s="143" t="s">
        <v>629</v>
      </c>
      <c r="W74" s="143">
        <v>69</v>
      </c>
      <c r="X74" s="143" t="s">
        <v>411</v>
      </c>
      <c r="Y74" s="143">
        <v>16</v>
      </c>
      <c r="Z74" s="143">
        <v>3</v>
      </c>
      <c r="AA74" s="143">
        <v>0.15</v>
      </c>
      <c r="AB74" s="143">
        <v>4</v>
      </c>
      <c r="AC74" s="143">
        <v>100</v>
      </c>
      <c r="AD74" s="143" t="s">
        <v>629</v>
      </c>
    </row>
    <row r="75" spans="13:30" x14ac:dyDescent="0.25">
      <c r="M75" s="144" t="str">
        <f t="shared" si="1"/>
        <v>NET_Pasture</v>
      </c>
      <c r="N75" s="143">
        <v>2018</v>
      </c>
      <c r="O75" s="143" t="s">
        <v>1</v>
      </c>
      <c r="P75" s="143">
        <v>18</v>
      </c>
      <c r="Q75" s="143">
        <v>1</v>
      </c>
      <c r="R75" s="143">
        <v>0.01</v>
      </c>
      <c r="S75" s="143">
        <v>0</v>
      </c>
      <c r="T75" s="143">
        <v>0</v>
      </c>
      <c r="U75" s="143" t="s">
        <v>629</v>
      </c>
      <c r="W75" s="143">
        <v>70</v>
      </c>
      <c r="X75" s="143" t="s">
        <v>1</v>
      </c>
      <c r="Y75" s="143">
        <v>18</v>
      </c>
      <c r="Z75" s="143">
        <v>1</v>
      </c>
      <c r="AA75" s="143">
        <v>0.01</v>
      </c>
      <c r="AB75" s="143">
        <v>0</v>
      </c>
      <c r="AC75" s="143">
        <v>0</v>
      </c>
      <c r="AD75" s="143" t="s">
        <v>629</v>
      </c>
    </row>
    <row r="76" spans="13:30" x14ac:dyDescent="0.25">
      <c r="M76" s="144" t="str">
        <f t="shared" si="1"/>
        <v>NET_Range</v>
      </c>
      <c r="N76" s="143">
        <v>2018</v>
      </c>
      <c r="O76" s="143" t="s">
        <v>2</v>
      </c>
      <c r="P76" s="143">
        <v>18</v>
      </c>
      <c r="Q76" s="143">
        <v>1</v>
      </c>
      <c r="R76" s="143">
        <v>0.01</v>
      </c>
      <c r="S76" s="143">
        <v>0</v>
      </c>
      <c r="T76" s="143">
        <v>0</v>
      </c>
      <c r="U76" s="143" t="s">
        <v>629</v>
      </c>
      <c r="W76" s="143">
        <v>73</v>
      </c>
      <c r="X76" s="143" t="s">
        <v>2</v>
      </c>
      <c r="Y76" s="143">
        <v>18</v>
      </c>
      <c r="Z76" s="143">
        <v>1</v>
      </c>
      <c r="AA76" s="143">
        <v>0.01</v>
      </c>
      <c r="AB76" s="143">
        <v>0</v>
      </c>
      <c r="AC76" s="143">
        <v>0</v>
      </c>
      <c r="AD76" s="143" t="s">
        <v>629</v>
      </c>
    </row>
    <row r="77" spans="13:30" x14ac:dyDescent="0.25">
      <c r="M77" s="144" t="str">
        <f t="shared" si="1"/>
        <v>NWT_Crop</v>
      </c>
      <c r="N77" s="143">
        <v>2018</v>
      </c>
      <c r="O77" s="143" t="s">
        <v>3</v>
      </c>
      <c r="P77" s="143">
        <v>6</v>
      </c>
      <c r="Q77" s="143">
        <v>1</v>
      </c>
      <c r="R77" s="143">
        <v>0.05</v>
      </c>
      <c r="S77" s="143">
        <v>5</v>
      </c>
      <c r="T77" s="143">
        <v>50</v>
      </c>
      <c r="U77" s="143" t="s">
        <v>630</v>
      </c>
      <c r="W77" s="143">
        <v>76</v>
      </c>
      <c r="X77" s="143" t="s">
        <v>3</v>
      </c>
      <c r="Y77" s="143">
        <v>6</v>
      </c>
      <c r="Z77" s="143">
        <v>1</v>
      </c>
      <c r="AA77" s="143">
        <v>0.05</v>
      </c>
      <c r="AB77" s="143">
        <v>5</v>
      </c>
      <c r="AC77" s="143">
        <v>50</v>
      </c>
      <c r="AD77" s="143" t="s">
        <v>630</v>
      </c>
    </row>
    <row r="78" spans="13:30" x14ac:dyDescent="0.25">
      <c r="M78" s="144" t="str">
        <f t="shared" si="1"/>
        <v>NWT_Crop</v>
      </c>
      <c r="N78" s="143">
        <v>2018</v>
      </c>
      <c r="O78" s="143" t="s">
        <v>3</v>
      </c>
      <c r="P78" s="143">
        <v>13</v>
      </c>
      <c r="Q78" s="143">
        <v>2</v>
      </c>
      <c r="R78" s="143">
        <v>0.05</v>
      </c>
      <c r="S78" s="143">
        <v>30</v>
      </c>
      <c r="T78" s="143">
        <v>30</v>
      </c>
      <c r="U78" s="143" t="s">
        <v>630</v>
      </c>
      <c r="W78" s="143">
        <v>77</v>
      </c>
      <c r="X78" s="143" t="s">
        <v>3</v>
      </c>
      <c r="Y78" s="143">
        <v>13</v>
      </c>
      <c r="Z78" s="143">
        <v>2</v>
      </c>
      <c r="AA78" s="143">
        <v>0.05</v>
      </c>
      <c r="AB78" s="143">
        <v>30</v>
      </c>
      <c r="AC78" s="143">
        <v>30</v>
      </c>
      <c r="AD78" s="143" t="s">
        <v>630</v>
      </c>
    </row>
    <row r="79" spans="13:30" x14ac:dyDescent="0.25">
      <c r="M79" s="144" t="str">
        <f t="shared" si="1"/>
        <v>NWT_Crop</v>
      </c>
      <c r="N79" s="143">
        <v>2018</v>
      </c>
      <c r="O79" s="143" t="s">
        <v>3</v>
      </c>
      <c r="P79" s="143">
        <v>22</v>
      </c>
      <c r="Q79" s="143">
        <v>4</v>
      </c>
      <c r="R79" s="143">
        <v>0.05</v>
      </c>
      <c r="S79" s="143"/>
      <c r="T79" s="143"/>
      <c r="U79" s="143" t="s">
        <v>630</v>
      </c>
      <c r="W79" s="143">
        <v>79</v>
      </c>
      <c r="X79" s="143" t="s">
        <v>3</v>
      </c>
      <c r="Y79" s="143">
        <v>22</v>
      </c>
      <c r="Z79" s="143">
        <v>4</v>
      </c>
      <c r="AA79" s="143">
        <v>0.05</v>
      </c>
      <c r="AB79" s="143"/>
      <c r="AC79" s="143"/>
      <c r="AD79" s="143" t="s">
        <v>630</v>
      </c>
    </row>
    <row r="80" spans="13:30" x14ac:dyDescent="0.25">
      <c r="M80" s="144" t="str">
        <f t="shared" si="1"/>
        <v>NWT_Crop</v>
      </c>
      <c r="N80" s="143">
        <v>2018</v>
      </c>
      <c r="O80" s="143" t="s">
        <v>3</v>
      </c>
      <c r="P80" s="143">
        <v>22</v>
      </c>
      <c r="Q80" s="143">
        <v>5</v>
      </c>
      <c r="R80" s="143">
        <v>0.05</v>
      </c>
      <c r="S80" s="143"/>
      <c r="T80" s="143"/>
      <c r="U80" s="143" t="s">
        <v>630</v>
      </c>
      <c r="W80" s="143">
        <v>80</v>
      </c>
      <c r="X80" s="143" t="s">
        <v>3</v>
      </c>
      <c r="Y80" s="143">
        <v>22</v>
      </c>
      <c r="Z80" s="143">
        <v>5</v>
      </c>
      <c r="AA80" s="143">
        <v>0.05</v>
      </c>
      <c r="AB80" s="143"/>
      <c r="AC80" s="143"/>
      <c r="AD80" s="143" t="s">
        <v>630</v>
      </c>
    </row>
    <row r="81" spans="13:33" x14ac:dyDescent="0.25">
      <c r="M81" s="144" t="str">
        <f t="shared" si="1"/>
        <v>NWT_Crop</v>
      </c>
      <c r="N81" s="143">
        <v>2018</v>
      </c>
      <c r="O81" s="143" t="s">
        <v>3</v>
      </c>
      <c r="P81" s="143">
        <v>10</v>
      </c>
      <c r="Q81" s="143">
        <v>6</v>
      </c>
      <c r="R81" s="143">
        <v>0.1</v>
      </c>
      <c r="S81" s="143"/>
      <c r="T81" s="143"/>
      <c r="U81" s="143" t="s">
        <v>630</v>
      </c>
      <c r="W81" s="143">
        <v>81</v>
      </c>
      <c r="X81" s="143" t="s">
        <v>3</v>
      </c>
      <c r="Y81" s="143">
        <v>10</v>
      </c>
      <c r="Z81" s="143">
        <v>6</v>
      </c>
      <c r="AA81" s="143">
        <v>0.1</v>
      </c>
      <c r="AB81" s="143"/>
      <c r="AC81" s="143"/>
      <c r="AD81" s="143" t="s">
        <v>630</v>
      </c>
    </row>
    <row r="82" spans="13:33" x14ac:dyDescent="0.25">
      <c r="M82" s="144" t="str">
        <f t="shared" si="1"/>
        <v>NWT_Forest</v>
      </c>
      <c r="N82" s="143">
        <v>2018</v>
      </c>
      <c r="O82" s="143" t="s">
        <v>260</v>
      </c>
      <c r="P82" s="143">
        <v>21</v>
      </c>
      <c r="Q82" s="143">
        <v>3</v>
      </c>
      <c r="R82" s="183">
        <v>0.3</v>
      </c>
      <c r="S82" s="143"/>
      <c r="T82" s="143"/>
      <c r="U82" s="143" t="s">
        <v>630</v>
      </c>
      <c r="W82" s="143">
        <v>84</v>
      </c>
      <c r="X82" s="143" t="s">
        <v>260</v>
      </c>
      <c r="Y82" s="143">
        <v>21</v>
      </c>
      <c r="Z82" s="143">
        <v>3</v>
      </c>
      <c r="AA82" s="183">
        <v>0.3</v>
      </c>
      <c r="AB82" s="143"/>
      <c r="AC82" s="143"/>
      <c r="AD82" s="143" t="s">
        <v>630</v>
      </c>
    </row>
    <row r="83" spans="13:33" x14ac:dyDescent="0.25">
      <c r="M83" s="144" t="str">
        <f t="shared" si="1"/>
        <v>NWT_Forest</v>
      </c>
      <c r="N83" s="143">
        <v>2018</v>
      </c>
      <c r="O83" s="143" t="s">
        <v>260</v>
      </c>
      <c r="P83" s="143">
        <v>22</v>
      </c>
      <c r="Q83" s="143">
        <v>4</v>
      </c>
      <c r="R83" s="143">
        <v>0.05</v>
      </c>
      <c r="S83" s="143"/>
      <c r="T83" s="143"/>
      <c r="U83" s="143" t="s">
        <v>630</v>
      </c>
      <c r="W83" s="143">
        <v>85</v>
      </c>
      <c r="X83" s="143" t="s">
        <v>260</v>
      </c>
      <c r="Y83" s="143">
        <v>22</v>
      </c>
      <c r="Z83" s="143">
        <v>4</v>
      </c>
      <c r="AA83" s="143">
        <v>0.05</v>
      </c>
      <c r="AB83" s="143"/>
      <c r="AC83" s="143"/>
      <c r="AD83" s="143" t="s">
        <v>630</v>
      </c>
    </row>
    <row r="84" spans="13:33" x14ac:dyDescent="0.25">
      <c r="M84" s="144" t="str">
        <f t="shared" si="1"/>
        <v>NWT_Pasture</v>
      </c>
      <c r="N84" s="143">
        <v>2018</v>
      </c>
      <c r="O84" s="143" t="s">
        <v>1</v>
      </c>
      <c r="P84" s="143">
        <v>6</v>
      </c>
      <c r="Q84" s="143">
        <v>1</v>
      </c>
      <c r="R84" s="143">
        <v>0.05</v>
      </c>
      <c r="S84" s="143"/>
      <c r="T84" s="143"/>
      <c r="U84" s="143" t="s">
        <v>630</v>
      </c>
      <c r="W84" s="143">
        <v>94</v>
      </c>
      <c r="X84" s="143" t="s">
        <v>1</v>
      </c>
      <c r="Y84" s="143">
        <v>6</v>
      </c>
      <c r="Z84" s="143">
        <v>1</v>
      </c>
      <c r="AA84" s="143">
        <v>0.05</v>
      </c>
      <c r="AB84" s="143"/>
      <c r="AC84" s="143"/>
      <c r="AD84" s="143" t="s">
        <v>630</v>
      </c>
    </row>
    <row r="85" spans="13:33" x14ac:dyDescent="0.25">
      <c r="M85" s="144" t="str">
        <f t="shared" si="1"/>
        <v>NWT_Pasture</v>
      </c>
      <c r="N85" s="143">
        <v>2018</v>
      </c>
      <c r="O85" s="143" t="s">
        <v>1</v>
      </c>
      <c r="P85" s="143">
        <v>13</v>
      </c>
      <c r="Q85" s="143">
        <v>2</v>
      </c>
      <c r="R85" s="143">
        <v>0.25</v>
      </c>
      <c r="S85" s="185"/>
      <c r="T85" s="143"/>
      <c r="U85" s="143" t="s">
        <v>630</v>
      </c>
      <c r="W85" s="143">
        <v>95</v>
      </c>
      <c r="X85" s="143" t="s">
        <v>1</v>
      </c>
      <c r="Y85" s="143">
        <v>13</v>
      </c>
      <c r="Z85" s="143">
        <v>2</v>
      </c>
      <c r="AA85" s="143">
        <v>0.25</v>
      </c>
      <c r="AB85" s="185"/>
      <c r="AC85" s="143"/>
      <c r="AD85" s="143" t="s">
        <v>630</v>
      </c>
      <c r="AE85" s="58"/>
      <c r="AF85" s="58"/>
      <c r="AG85" s="58"/>
    </row>
    <row r="86" spans="13:33" x14ac:dyDescent="0.25">
      <c r="M86" s="144" t="str">
        <f t="shared" si="1"/>
        <v>NWT_Pasture</v>
      </c>
      <c r="N86" s="143">
        <v>2018</v>
      </c>
      <c r="O86" s="143" t="s">
        <v>1</v>
      </c>
      <c r="P86" s="143">
        <v>22</v>
      </c>
      <c r="Q86" s="143">
        <v>4</v>
      </c>
      <c r="R86" s="143">
        <v>0.05</v>
      </c>
      <c r="S86" s="185"/>
      <c r="T86" s="143"/>
      <c r="U86" s="143" t="s">
        <v>630</v>
      </c>
      <c r="W86" s="143">
        <v>97</v>
      </c>
      <c r="X86" s="143" t="s">
        <v>1</v>
      </c>
      <c r="Y86" s="143">
        <v>22</v>
      </c>
      <c r="Z86" s="143">
        <v>4</v>
      </c>
      <c r="AA86" s="143">
        <v>0.05</v>
      </c>
      <c r="AB86" s="185"/>
      <c r="AC86" s="143"/>
      <c r="AD86" s="143" t="s">
        <v>630</v>
      </c>
    </row>
    <row r="87" spans="13:33" x14ac:dyDescent="0.25">
      <c r="M87" s="144" t="str">
        <f t="shared" si="1"/>
        <v>PAL_Crop</v>
      </c>
      <c r="N87" s="143">
        <v>2018</v>
      </c>
      <c r="O87" s="143" t="s">
        <v>3</v>
      </c>
      <c r="P87" s="143">
        <v>16</v>
      </c>
      <c r="Q87" s="143">
        <v>1</v>
      </c>
      <c r="R87" s="143">
        <v>0.35</v>
      </c>
      <c r="S87" s="143">
        <v>7</v>
      </c>
      <c r="T87" s="143">
        <v>300</v>
      </c>
      <c r="U87" s="143" t="s">
        <v>631</v>
      </c>
      <c r="V87" s="59"/>
      <c r="W87" s="143">
        <v>100</v>
      </c>
      <c r="X87" s="143" t="s">
        <v>3</v>
      </c>
      <c r="Y87" s="143">
        <v>16</v>
      </c>
      <c r="Z87" s="143">
        <v>1</v>
      </c>
      <c r="AA87" s="143">
        <v>0.35</v>
      </c>
      <c r="AB87" s="143">
        <v>7</v>
      </c>
      <c r="AC87" s="143">
        <v>300</v>
      </c>
      <c r="AD87" s="143" t="s">
        <v>631</v>
      </c>
    </row>
    <row r="88" spans="13:33" x14ac:dyDescent="0.25">
      <c r="M88" s="144" t="str">
        <f t="shared" si="1"/>
        <v>PAL_Crop</v>
      </c>
      <c r="N88" s="143">
        <v>2018</v>
      </c>
      <c r="O88" s="143" t="s">
        <v>3</v>
      </c>
      <c r="P88" s="143">
        <v>6</v>
      </c>
      <c r="Q88" s="143">
        <v>2</v>
      </c>
      <c r="R88" s="143">
        <v>0.3</v>
      </c>
      <c r="S88" s="143">
        <v>7</v>
      </c>
      <c r="T88" s="143">
        <v>300</v>
      </c>
      <c r="U88" s="143" t="s">
        <v>631</v>
      </c>
      <c r="V88" s="59"/>
      <c r="W88" s="143">
        <v>101</v>
      </c>
      <c r="X88" s="143" t="s">
        <v>3</v>
      </c>
      <c r="Y88" s="143">
        <v>6</v>
      </c>
      <c r="Z88" s="143">
        <v>2</v>
      </c>
      <c r="AA88" s="143">
        <v>0.3</v>
      </c>
      <c r="AB88" s="143">
        <v>7</v>
      </c>
      <c r="AC88" s="143">
        <v>300</v>
      </c>
      <c r="AD88" s="143" t="s">
        <v>631</v>
      </c>
    </row>
    <row r="89" spans="13:33" x14ac:dyDescent="0.25">
      <c r="M89" s="144" t="str">
        <f t="shared" si="1"/>
        <v>PAL_Forest</v>
      </c>
      <c r="N89" s="143">
        <v>2018</v>
      </c>
      <c r="O89" s="143" t="s">
        <v>260</v>
      </c>
      <c r="P89" s="143">
        <v>21</v>
      </c>
      <c r="Q89" s="143">
        <v>3</v>
      </c>
      <c r="R89" s="143">
        <v>0.1</v>
      </c>
      <c r="S89" s="143">
        <v>6</v>
      </c>
      <c r="T89" s="143">
        <v>10</v>
      </c>
      <c r="U89" s="143" t="s">
        <v>631</v>
      </c>
      <c r="W89" s="143">
        <v>107</v>
      </c>
      <c r="X89" s="143" t="s">
        <v>260</v>
      </c>
      <c r="Y89" s="143">
        <v>21</v>
      </c>
      <c r="Z89" s="143">
        <v>3</v>
      </c>
      <c r="AA89" s="143">
        <v>0.1</v>
      </c>
      <c r="AB89" s="143">
        <v>6</v>
      </c>
      <c r="AC89" s="143">
        <v>10</v>
      </c>
      <c r="AD89" s="143" t="s">
        <v>631</v>
      </c>
    </row>
    <row r="90" spans="13:33" x14ac:dyDescent="0.25">
      <c r="M90" s="144" t="str">
        <f t="shared" si="1"/>
        <v>PAL_Pasture</v>
      </c>
      <c r="N90" s="143">
        <v>2018</v>
      </c>
      <c r="O90" s="143" t="s">
        <v>1</v>
      </c>
      <c r="P90" s="143">
        <v>18</v>
      </c>
      <c r="Q90" s="143">
        <v>4</v>
      </c>
      <c r="R90" s="143">
        <v>0.1</v>
      </c>
      <c r="S90" s="143">
        <v>1</v>
      </c>
      <c r="T90" s="143">
        <v>20</v>
      </c>
      <c r="U90" s="143" t="s">
        <v>631</v>
      </c>
      <c r="W90" s="143">
        <v>118</v>
      </c>
      <c r="X90" s="143" t="s">
        <v>1</v>
      </c>
      <c r="Y90" s="143">
        <v>18</v>
      </c>
      <c r="Z90" s="143">
        <v>4</v>
      </c>
      <c r="AA90" s="143">
        <v>0.1</v>
      </c>
      <c r="AB90" s="143">
        <v>1</v>
      </c>
      <c r="AC90" s="143">
        <v>20</v>
      </c>
      <c r="AD90" s="143" t="s">
        <v>631</v>
      </c>
    </row>
    <row r="91" spans="13:33" x14ac:dyDescent="0.25">
      <c r="M91" s="144" t="str">
        <f t="shared" si="1"/>
        <v>PAL_Pasture</v>
      </c>
      <c r="N91" s="143">
        <v>2018</v>
      </c>
      <c r="O91" s="143" t="s">
        <v>1</v>
      </c>
      <c r="P91" s="143">
        <v>11</v>
      </c>
      <c r="Q91" s="143">
        <v>5</v>
      </c>
      <c r="R91" s="143">
        <v>0.05</v>
      </c>
      <c r="S91" s="143">
        <v>1</v>
      </c>
      <c r="T91" s="143">
        <v>20</v>
      </c>
      <c r="U91" s="143" t="s">
        <v>631</v>
      </c>
      <c r="W91" s="143">
        <v>119</v>
      </c>
      <c r="X91" s="143" t="s">
        <v>1</v>
      </c>
      <c r="Y91" s="143">
        <v>11</v>
      </c>
      <c r="Z91" s="143">
        <v>5</v>
      </c>
      <c r="AA91" s="143">
        <v>0.05</v>
      </c>
      <c r="AB91" s="143">
        <v>1</v>
      </c>
      <c r="AC91" s="143">
        <v>20</v>
      </c>
      <c r="AD91" s="143" t="s">
        <v>631</v>
      </c>
    </row>
    <row r="92" spans="13:33" x14ac:dyDescent="0.25">
      <c r="M92" s="144" t="str">
        <f t="shared" si="1"/>
        <v>PAL_Range</v>
      </c>
      <c r="N92" s="143">
        <v>2018</v>
      </c>
      <c r="O92" s="143" t="s">
        <v>2</v>
      </c>
      <c r="P92" s="143">
        <v>18</v>
      </c>
      <c r="Q92" s="143">
        <v>4</v>
      </c>
      <c r="R92" s="143">
        <v>0.1</v>
      </c>
      <c r="S92" s="143">
        <v>1</v>
      </c>
      <c r="T92" s="143">
        <v>3000</v>
      </c>
      <c r="U92" s="143" t="s">
        <v>631</v>
      </c>
      <c r="W92" s="143">
        <v>123</v>
      </c>
      <c r="X92" s="143" t="s">
        <v>2</v>
      </c>
      <c r="Y92" s="143">
        <v>18</v>
      </c>
      <c r="Z92" s="143">
        <v>4</v>
      </c>
      <c r="AA92" s="143">
        <v>0.1</v>
      </c>
      <c r="AB92" s="143">
        <v>1</v>
      </c>
      <c r="AC92" s="143">
        <v>3000</v>
      </c>
      <c r="AD92" s="143" t="s">
        <v>631</v>
      </c>
    </row>
    <row r="93" spans="13:33" x14ac:dyDescent="0.25">
      <c r="M93" s="144" t="str">
        <f t="shared" si="1"/>
        <v>PST_Crop</v>
      </c>
      <c r="N93" s="143">
        <v>2018</v>
      </c>
      <c r="O93" s="143" t="s">
        <v>3</v>
      </c>
      <c r="P93" s="143">
        <v>11</v>
      </c>
      <c r="Q93" s="143">
        <v>1</v>
      </c>
      <c r="R93" s="183">
        <v>0.15</v>
      </c>
      <c r="S93" s="143"/>
      <c r="T93" s="143"/>
      <c r="U93" s="143" t="s">
        <v>632</v>
      </c>
      <c r="W93" s="143">
        <v>125</v>
      </c>
      <c r="X93" s="143" t="s">
        <v>3</v>
      </c>
      <c r="Y93" s="143">
        <v>11</v>
      </c>
      <c r="Z93" s="143">
        <v>1</v>
      </c>
      <c r="AA93" s="183">
        <v>0.15</v>
      </c>
      <c r="AB93" s="143"/>
      <c r="AC93" s="143"/>
      <c r="AD93" s="143" t="s">
        <v>632</v>
      </c>
    </row>
    <row r="94" spans="13:33" x14ac:dyDescent="0.25">
      <c r="M94" s="144" t="str">
        <f t="shared" si="1"/>
        <v>PST_Crop</v>
      </c>
      <c r="N94" s="143">
        <v>2018</v>
      </c>
      <c r="O94" s="143" t="s">
        <v>3</v>
      </c>
      <c r="P94" s="143">
        <v>22</v>
      </c>
      <c r="Q94" s="143">
        <v>2</v>
      </c>
      <c r="R94" s="183">
        <v>0.06</v>
      </c>
      <c r="S94" s="143"/>
      <c r="T94" s="143"/>
      <c r="U94" s="143" t="s">
        <v>632</v>
      </c>
      <c r="W94" s="143">
        <v>126</v>
      </c>
      <c r="X94" s="143" t="s">
        <v>3</v>
      </c>
      <c r="Y94" s="143">
        <v>22</v>
      </c>
      <c r="Z94" s="143">
        <v>2</v>
      </c>
      <c r="AA94" s="183">
        <v>0.06</v>
      </c>
      <c r="AB94" s="143"/>
      <c r="AC94" s="143"/>
      <c r="AD94" s="143" t="s">
        <v>632</v>
      </c>
    </row>
    <row r="95" spans="13:33" x14ac:dyDescent="0.25">
      <c r="M95" s="144" t="str">
        <f t="shared" si="1"/>
        <v>PST_Crop</v>
      </c>
      <c r="N95" s="143">
        <v>2018</v>
      </c>
      <c r="O95" s="143" t="s">
        <v>3</v>
      </c>
      <c r="P95" s="143">
        <v>18</v>
      </c>
      <c r="Q95" s="143">
        <v>3</v>
      </c>
      <c r="R95" s="183">
        <v>0.05</v>
      </c>
      <c r="S95" s="143"/>
      <c r="T95" s="143"/>
      <c r="U95" s="143" t="s">
        <v>632</v>
      </c>
      <c r="W95" s="143">
        <v>127</v>
      </c>
      <c r="X95" s="143" t="s">
        <v>3</v>
      </c>
      <c r="Y95" s="143">
        <v>18</v>
      </c>
      <c r="Z95" s="143">
        <v>3</v>
      </c>
      <c r="AA95" s="183">
        <v>0.05</v>
      </c>
      <c r="AB95" s="143"/>
      <c r="AC95" s="143"/>
      <c r="AD95" s="143" t="s">
        <v>632</v>
      </c>
    </row>
    <row r="96" spans="13:33" x14ac:dyDescent="0.25">
      <c r="M96" s="144" t="str">
        <f t="shared" si="1"/>
        <v>PST_Crop</v>
      </c>
      <c r="N96" s="143">
        <v>2018</v>
      </c>
      <c r="O96" s="143" t="s">
        <v>3</v>
      </c>
      <c r="P96" s="143">
        <v>10</v>
      </c>
      <c r="Q96" s="143">
        <v>4</v>
      </c>
      <c r="R96" s="183">
        <v>7.0000000000000007E-2</v>
      </c>
      <c r="S96" s="143"/>
      <c r="T96" s="143"/>
      <c r="U96" s="143" t="s">
        <v>632</v>
      </c>
      <c r="W96" s="143">
        <v>128</v>
      </c>
      <c r="X96" s="143" t="s">
        <v>3</v>
      </c>
      <c r="Y96" s="143">
        <v>10</v>
      </c>
      <c r="Z96" s="143">
        <v>4</v>
      </c>
      <c r="AA96" s="183">
        <v>7.0000000000000007E-2</v>
      </c>
      <c r="AB96" s="143"/>
      <c r="AC96" s="143"/>
      <c r="AD96" s="143" t="s">
        <v>632</v>
      </c>
    </row>
    <row r="97" spans="13:30" x14ac:dyDescent="0.25">
      <c r="M97" s="144" t="str">
        <f t="shared" si="1"/>
        <v>PST_Forest</v>
      </c>
      <c r="N97" s="143">
        <v>2018</v>
      </c>
      <c r="O97" s="143" t="s">
        <v>260</v>
      </c>
      <c r="P97" s="143">
        <v>22</v>
      </c>
      <c r="Q97" s="143">
        <v>2</v>
      </c>
      <c r="R97" s="183">
        <v>0.1</v>
      </c>
      <c r="S97" s="143"/>
      <c r="T97" s="143"/>
      <c r="U97" s="143" t="s">
        <v>632</v>
      </c>
      <c r="W97" s="143">
        <v>130</v>
      </c>
      <c r="X97" s="143" t="s">
        <v>260</v>
      </c>
      <c r="Y97" s="143">
        <v>22</v>
      </c>
      <c r="Z97" s="143">
        <v>2</v>
      </c>
      <c r="AA97" s="183">
        <v>0.1</v>
      </c>
      <c r="AB97" s="143"/>
      <c r="AC97" s="143"/>
      <c r="AD97" s="143" t="s">
        <v>632</v>
      </c>
    </row>
    <row r="98" spans="13:30" x14ac:dyDescent="0.25">
      <c r="M98" s="144" t="str">
        <f t="shared" si="1"/>
        <v>PST_Forest</v>
      </c>
      <c r="N98" s="143">
        <v>2018</v>
      </c>
      <c r="O98" s="143" t="s">
        <v>260</v>
      </c>
      <c r="P98" s="143">
        <v>18</v>
      </c>
      <c r="Q98" s="143">
        <v>3</v>
      </c>
      <c r="R98" s="183">
        <v>0.1</v>
      </c>
      <c r="S98" s="143"/>
      <c r="T98" s="143"/>
      <c r="U98" s="143" t="s">
        <v>632</v>
      </c>
      <c r="W98" s="143">
        <v>131</v>
      </c>
      <c r="X98" s="143" t="s">
        <v>260</v>
      </c>
      <c r="Y98" s="143">
        <v>18</v>
      </c>
      <c r="Z98" s="143">
        <v>3</v>
      </c>
      <c r="AA98" s="183">
        <v>0.1</v>
      </c>
      <c r="AB98" s="143"/>
      <c r="AC98" s="143"/>
      <c r="AD98" s="143" t="s">
        <v>632</v>
      </c>
    </row>
    <row r="99" spans="13:30" x14ac:dyDescent="0.25">
      <c r="M99" s="144" t="str">
        <f t="shared" si="1"/>
        <v>PST_Farmstead</v>
      </c>
      <c r="N99" s="143">
        <v>2018</v>
      </c>
      <c r="O99" s="143" t="s">
        <v>411</v>
      </c>
      <c r="P99" s="143">
        <v>11</v>
      </c>
      <c r="Q99" s="143">
        <v>1</v>
      </c>
      <c r="R99" s="183">
        <v>0.1</v>
      </c>
      <c r="S99" s="143"/>
      <c r="T99" s="143"/>
      <c r="U99" s="143" t="s">
        <v>632</v>
      </c>
      <c r="V99" s="59"/>
      <c r="W99" s="143">
        <v>133</v>
      </c>
      <c r="X99" s="143" t="s">
        <v>411</v>
      </c>
      <c r="Y99" s="143">
        <v>11</v>
      </c>
      <c r="Z99" s="143">
        <v>1</v>
      </c>
      <c r="AA99" s="183">
        <v>0.1</v>
      </c>
      <c r="AB99" s="143"/>
      <c r="AC99" s="143"/>
      <c r="AD99" s="143" t="s">
        <v>632</v>
      </c>
    </row>
    <row r="100" spans="13:30" x14ac:dyDescent="0.25">
      <c r="M100" s="144" t="str">
        <f t="shared" si="1"/>
        <v>PST_Farmstead</v>
      </c>
      <c r="N100" s="143">
        <v>2018</v>
      </c>
      <c r="O100" s="143" t="s">
        <v>411</v>
      </c>
      <c r="P100" s="143">
        <v>22</v>
      </c>
      <c r="Q100" s="143">
        <v>2</v>
      </c>
      <c r="R100" s="183">
        <v>0.05</v>
      </c>
      <c r="S100" s="143"/>
      <c r="T100" s="143"/>
      <c r="U100" s="143" t="s">
        <v>632</v>
      </c>
      <c r="W100" s="143">
        <v>134</v>
      </c>
      <c r="X100" s="143" t="s">
        <v>411</v>
      </c>
      <c r="Y100" s="143">
        <v>22</v>
      </c>
      <c r="Z100" s="143">
        <v>2</v>
      </c>
      <c r="AA100" s="183">
        <v>0.05</v>
      </c>
      <c r="AB100" s="143"/>
      <c r="AC100" s="143"/>
      <c r="AD100" s="143" t="s">
        <v>632</v>
      </c>
    </row>
    <row r="101" spans="13:30" x14ac:dyDescent="0.25">
      <c r="M101" s="144" t="str">
        <f t="shared" si="1"/>
        <v>PST_Farmstead</v>
      </c>
      <c r="N101" s="143">
        <v>2018</v>
      </c>
      <c r="O101" s="143" t="s">
        <v>411</v>
      </c>
      <c r="P101" s="143">
        <v>18</v>
      </c>
      <c r="Q101" s="143">
        <v>3</v>
      </c>
      <c r="R101" s="183">
        <v>0.05</v>
      </c>
      <c r="S101" s="143"/>
      <c r="T101" s="143"/>
      <c r="U101" s="143" t="s">
        <v>632</v>
      </c>
      <c r="V101" s="59"/>
      <c r="W101" s="143">
        <v>135</v>
      </c>
      <c r="X101" s="143" t="s">
        <v>411</v>
      </c>
      <c r="Y101" s="143">
        <v>18</v>
      </c>
      <c r="Z101" s="143">
        <v>3</v>
      </c>
      <c r="AA101" s="183">
        <v>0.05</v>
      </c>
      <c r="AB101" s="143"/>
      <c r="AC101" s="143"/>
      <c r="AD101" s="143" t="s">
        <v>632</v>
      </c>
    </row>
    <row r="102" spans="13:30" x14ac:dyDescent="0.25">
      <c r="M102" s="144" t="str">
        <f t="shared" si="1"/>
        <v>PST_Pasture</v>
      </c>
      <c r="N102" s="143">
        <v>2018</v>
      </c>
      <c r="O102" s="143" t="s">
        <v>1</v>
      </c>
      <c r="P102" s="143">
        <v>11</v>
      </c>
      <c r="Q102" s="143">
        <v>1</v>
      </c>
      <c r="R102" s="183">
        <v>0.1</v>
      </c>
      <c r="S102" s="143"/>
      <c r="T102" s="143"/>
      <c r="U102" s="143" t="s">
        <v>632</v>
      </c>
      <c r="V102" s="59"/>
      <c r="W102" s="143">
        <v>137</v>
      </c>
      <c r="X102" s="143" t="s">
        <v>1</v>
      </c>
      <c r="Y102" s="143">
        <v>11</v>
      </c>
      <c r="Z102" s="143">
        <v>1</v>
      </c>
      <c r="AA102" s="183">
        <v>0.1</v>
      </c>
      <c r="AB102" s="143"/>
      <c r="AC102" s="143"/>
      <c r="AD102" s="143" t="s">
        <v>632</v>
      </c>
    </row>
    <row r="103" spans="13:30" x14ac:dyDescent="0.25">
      <c r="M103" s="144" t="str">
        <f t="shared" si="1"/>
        <v>PST_Pasture</v>
      </c>
      <c r="N103" s="143">
        <v>2018</v>
      </c>
      <c r="O103" s="143" t="s">
        <v>1</v>
      </c>
      <c r="P103" s="143">
        <v>22</v>
      </c>
      <c r="Q103" s="143">
        <v>2</v>
      </c>
      <c r="R103" s="183">
        <v>0.05</v>
      </c>
      <c r="S103" s="143"/>
      <c r="T103" s="143"/>
      <c r="U103" s="143" t="s">
        <v>632</v>
      </c>
      <c r="V103" s="59"/>
      <c r="W103" s="143">
        <v>138</v>
      </c>
      <c r="X103" s="143" t="s">
        <v>1</v>
      </c>
      <c r="Y103" s="143">
        <v>22</v>
      </c>
      <c r="Z103" s="143">
        <v>2</v>
      </c>
      <c r="AA103" s="183">
        <v>0.05</v>
      </c>
      <c r="AB103" s="143"/>
      <c r="AC103" s="143"/>
      <c r="AD103" s="143" t="s">
        <v>632</v>
      </c>
    </row>
    <row r="104" spans="13:30" x14ac:dyDescent="0.25">
      <c r="M104" s="144" t="str">
        <f t="shared" si="1"/>
        <v>PST_Pasture</v>
      </c>
      <c r="N104" s="143">
        <v>2018</v>
      </c>
      <c r="O104" s="143" t="s">
        <v>1</v>
      </c>
      <c r="P104" s="143">
        <v>18</v>
      </c>
      <c r="Q104" s="143">
        <v>3</v>
      </c>
      <c r="R104" s="183">
        <v>0.05</v>
      </c>
      <c r="S104" s="143"/>
      <c r="T104" s="143"/>
      <c r="U104" s="143" t="s">
        <v>632</v>
      </c>
      <c r="V104" s="59"/>
      <c r="W104" s="143">
        <v>139</v>
      </c>
      <c r="X104" s="143" t="s">
        <v>1</v>
      </c>
      <c r="Y104" s="143">
        <v>18</v>
      </c>
      <c r="Z104" s="143">
        <v>3</v>
      </c>
      <c r="AA104" s="183">
        <v>0.05</v>
      </c>
      <c r="AB104" s="143"/>
      <c r="AC104" s="143"/>
      <c r="AD104" s="143" t="s">
        <v>632</v>
      </c>
    </row>
    <row r="105" spans="13:30" x14ac:dyDescent="0.25">
      <c r="M105" s="144" t="str">
        <f t="shared" si="1"/>
        <v>PST_Pasture</v>
      </c>
      <c r="N105" s="143">
        <v>2018</v>
      </c>
      <c r="O105" s="143" t="s">
        <v>1</v>
      </c>
      <c r="P105" s="143">
        <v>10</v>
      </c>
      <c r="Q105" s="143">
        <v>4</v>
      </c>
      <c r="R105" s="183">
        <v>7.0000000000000007E-2</v>
      </c>
      <c r="S105" s="143"/>
      <c r="T105" s="143"/>
      <c r="U105" s="143" t="s">
        <v>632</v>
      </c>
      <c r="V105" s="59"/>
      <c r="W105" s="143">
        <v>140</v>
      </c>
      <c r="X105" s="143" t="s">
        <v>1</v>
      </c>
      <c r="Y105" s="143">
        <v>10</v>
      </c>
      <c r="Z105" s="143">
        <v>4</v>
      </c>
      <c r="AA105" s="183">
        <v>7.0000000000000007E-2</v>
      </c>
      <c r="AB105" s="143"/>
      <c r="AC105" s="143"/>
      <c r="AD105" s="143" t="s">
        <v>632</v>
      </c>
    </row>
    <row r="106" spans="13:30" x14ac:dyDescent="0.25">
      <c r="M106" s="144" t="str">
        <f t="shared" si="1"/>
        <v>SCT_Crop</v>
      </c>
      <c r="N106" s="143">
        <v>2018</v>
      </c>
      <c r="O106" s="143" t="s">
        <v>3</v>
      </c>
      <c r="P106" s="143">
        <v>1</v>
      </c>
      <c r="Q106" s="143">
        <v>1</v>
      </c>
      <c r="R106" s="183">
        <v>0.3</v>
      </c>
      <c r="S106" s="143">
        <v>4</v>
      </c>
      <c r="T106" s="143">
        <v>600</v>
      </c>
      <c r="U106" s="143" t="s">
        <v>633</v>
      </c>
      <c r="W106" s="143">
        <v>145</v>
      </c>
      <c r="X106" s="143" t="s">
        <v>3</v>
      </c>
      <c r="Y106" s="143">
        <v>1</v>
      </c>
      <c r="Z106" s="143">
        <v>1</v>
      </c>
      <c r="AA106" s="183">
        <v>0.3</v>
      </c>
      <c r="AB106" s="143">
        <v>4</v>
      </c>
      <c r="AC106" s="143">
        <v>600</v>
      </c>
      <c r="AD106" s="143" t="s">
        <v>633</v>
      </c>
    </row>
    <row r="107" spans="13:30" x14ac:dyDescent="0.25">
      <c r="M107" s="144" t="str">
        <f t="shared" si="1"/>
        <v>SCT_Crop</v>
      </c>
      <c r="N107" s="143">
        <v>2018</v>
      </c>
      <c r="O107" s="143" t="s">
        <v>3</v>
      </c>
      <c r="P107" s="143">
        <v>10</v>
      </c>
      <c r="Q107" s="143">
        <v>2</v>
      </c>
      <c r="R107" s="183">
        <v>0.3</v>
      </c>
      <c r="S107" s="143">
        <v>10</v>
      </c>
      <c r="T107" s="143">
        <v>50</v>
      </c>
      <c r="U107" s="143" t="s">
        <v>633</v>
      </c>
      <c r="W107" s="143">
        <v>146</v>
      </c>
      <c r="X107" s="143" t="s">
        <v>3</v>
      </c>
      <c r="Y107" s="143">
        <v>10</v>
      </c>
      <c r="Z107" s="143">
        <v>2</v>
      </c>
      <c r="AA107" s="183">
        <v>0.3</v>
      </c>
      <c r="AB107" s="143">
        <v>10</v>
      </c>
      <c r="AC107" s="143">
        <v>50</v>
      </c>
      <c r="AD107" s="143" t="s">
        <v>633</v>
      </c>
    </row>
    <row r="108" spans="13:30" x14ac:dyDescent="0.25">
      <c r="M108" s="144" t="str">
        <f t="shared" si="1"/>
        <v>SCT_Crop</v>
      </c>
      <c r="N108" s="143">
        <v>2018</v>
      </c>
      <c r="O108" s="143" t="s">
        <v>3</v>
      </c>
      <c r="P108" s="143">
        <v>11</v>
      </c>
      <c r="Q108" s="143">
        <v>3</v>
      </c>
      <c r="R108" s="183">
        <v>0.05</v>
      </c>
      <c r="S108" s="143">
        <v>2</v>
      </c>
      <c r="T108" s="143">
        <v>40</v>
      </c>
      <c r="U108" s="143" t="s">
        <v>633</v>
      </c>
      <c r="W108" s="143">
        <v>147</v>
      </c>
      <c r="X108" s="143" t="s">
        <v>3</v>
      </c>
      <c r="Y108" s="143">
        <v>11</v>
      </c>
      <c r="Z108" s="143">
        <v>3</v>
      </c>
      <c r="AA108" s="183">
        <v>0.05</v>
      </c>
      <c r="AB108" s="143">
        <v>2</v>
      </c>
      <c r="AC108" s="143">
        <v>40</v>
      </c>
      <c r="AD108" s="143" t="s">
        <v>633</v>
      </c>
    </row>
    <row r="109" spans="13:30" x14ac:dyDescent="0.25">
      <c r="M109" s="144" t="str">
        <f t="shared" si="1"/>
        <v>SCT_Crop</v>
      </c>
      <c r="N109" s="143">
        <v>2018</v>
      </c>
      <c r="O109" s="143" t="s">
        <v>3</v>
      </c>
      <c r="P109" s="143">
        <v>22</v>
      </c>
      <c r="Q109" s="143">
        <v>5</v>
      </c>
      <c r="R109" s="183">
        <v>0.04</v>
      </c>
      <c r="S109" s="143">
        <v>3</v>
      </c>
      <c r="T109" s="143">
        <v>5</v>
      </c>
      <c r="U109" s="143" t="s">
        <v>633</v>
      </c>
      <c r="V109" s="59"/>
      <c r="W109" s="143">
        <v>149</v>
      </c>
      <c r="X109" s="143" t="s">
        <v>3</v>
      </c>
      <c r="Y109" s="143">
        <v>22</v>
      </c>
      <c r="Z109" s="143">
        <v>5</v>
      </c>
      <c r="AA109" s="183">
        <v>0.04</v>
      </c>
      <c r="AB109" s="143">
        <v>3</v>
      </c>
      <c r="AC109" s="143">
        <v>5</v>
      </c>
      <c r="AD109" s="143" t="s">
        <v>633</v>
      </c>
    </row>
    <row r="110" spans="13:30" x14ac:dyDescent="0.25">
      <c r="M110" s="144" t="str">
        <f t="shared" si="1"/>
        <v>SCT_Forest</v>
      </c>
      <c r="N110" s="143">
        <v>2018</v>
      </c>
      <c r="O110" s="143" t="s">
        <v>260</v>
      </c>
      <c r="P110" s="143">
        <v>18</v>
      </c>
      <c r="Q110" s="143">
        <v>4</v>
      </c>
      <c r="R110" s="183">
        <v>0.05</v>
      </c>
      <c r="S110" s="143">
        <v>2</v>
      </c>
      <c r="T110" s="143">
        <v>50</v>
      </c>
      <c r="U110" s="143" t="s">
        <v>633</v>
      </c>
      <c r="W110" s="143">
        <v>153</v>
      </c>
      <c r="X110" s="143" t="s">
        <v>260</v>
      </c>
      <c r="Y110" s="143">
        <v>18</v>
      </c>
      <c r="Z110" s="143">
        <v>4</v>
      </c>
      <c r="AA110" s="183">
        <v>0.05</v>
      </c>
      <c r="AB110" s="143">
        <v>2</v>
      </c>
      <c r="AC110" s="143">
        <v>50</v>
      </c>
      <c r="AD110" s="143" t="s">
        <v>633</v>
      </c>
    </row>
    <row r="111" spans="13:30" x14ac:dyDescent="0.25">
      <c r="M111" s="144" t="str">
        <f t="shared" si="1"/>
        <v>SCT_Pasture</v>
      </c>
      <c r="N111" s="143">
        <v>2018</v>
      </c>
      <c r="O111" s="143" t="s">
        <v>1</v>
      </c>
      <c r="P111" s="143">
        <v>10</v>
      </c>
      <c r="Q111" s="143">
        <v>2</v>
      </c>
      <c r="R111" s="183">
        <v>0.1</v>
      </c>
      <c r="S111" s="143">
        <v>2</v>
      </c>
      <c r="T111" s="143">
        <v>40</v>
      </c>
      <c r="U111" s="143" t="s">
        <v>633</v>
      </c>
      <c r="W111" s="143">
        <v>161</v>
      </c>
      <c r="X111" s="143" t="s">
        <v>1</v>
      </c>
      <c r="Y111" s="143">
        <v>10</v>
      </c>
      <c r="Z111" s="143">
        <v>2</v>
      </c>
      <c r="AA111" s="183">
        <v>0.1</v>
      </c>
      <c r="AB111" s="143">
        <v>2</v>
      </c>
      <c r="AC111" s="143">
        <v>40</v>
      </c>
      <c r="AD111" s="143" t="s">
        <v>633</v>
      </c>
    </row>
    <row r="112" spans="13:30" x14ac:dyDescent="0.25">
      <c r="M112" s="144" t="str">
        <f t="shared" si="1"/>
        <v>SCT_Pasture</v>
      </c>
      <c r="N112" s="143">
        <v>2018</v>
      </c>
      <c r="O112" s="143" t="s">
        <v>1</v>
      </c>
      <c r="P112" s="143">
        <v>18</v>
      </c>
      <c r="Q112" s="143">
        <v>4</v>
      </c>
      <c r="R112" s="183">
        <v>0.03</v>
      </c>
      <c r="S112" s="143">
        <v>1</v>
      </c>
      <c r="T112" s="143">
        <v>40</v>
      </c>
      <c r="U112" s="143" t="s">
        <v>633</v>
      </c>
      <c r="W112" s="143">
        <v>163</v>
      </c>
      <c r="X112" s="143" t="s">
        <v>1</v>
      </c>
      <c r="Y112" s="143">
        <v>18</v>
      </c>
      <c r="Z112" s="143">
        <v>4</v>
      </c>
      <c r="AA112" s="183">
        <v>0.03</v>
      </c>
      <c r="AB112" s="143">
        <v>1</v>
      </c>
      <c r="AC112" s="143">
        <v>40</v>
      </c>
      <c r="AD112" s="143" t="s">
        <v>633</v>
      </c>
    </row>
    <row r="113" spans="13:30" x14ac:dyDescent="0.25">
      <c r="M113" s="144" t="str">
        <f t="shared" si="1"/>
        <v>SCT_Range</v>
      </c>
      <c r="N113" s="143">
        <v>2018</v>
      </c>
      <c r="O113" s="143" t="s">
        <v>2</v>
      </c>
      <c r="P113" s="143">
        <v>18</v>
      </c>
      <c r="Q113" s="143">
        <v>4</v>
      </c>
      <c r="R113" s="183">
        <v>0.09</v>
      </c>
      <c r="S113" s="143">
        <v>3</v>
      </c>
      <c r="T113" s="143">
        <v>2000</v>
      </c>
      <c r="U113" s="143" t="s">
        <v>633</v>
      </c>
      <c r="W113" s="143">
        <v>168</v>
      </c>
      <c r="X113" s="143" t="s">
        <v>2</v>
      </c>
      <c r="Y113" s="143">
        <v>18</v>
      </c>
      <c r="Z113" s="143">
        <v>4</v>
      </c>
      <c r="AA113" s="183">
        <v>0.09</v>
      </c>
      <c r="AB113" s="143">
        <v>3</v>
      </c>
      <c r="AC113" s="143">
        <v>2000</v>
      </c>
      <c r="AD113" s="143" t="s">
        <v>633</v>
      </c>
    </row>
    <row r="114" spans="13:30" x14ac:dyDescent="0.25">
      <c r="M114" s="144" t="str">
        <f t="shared" si="1"/>
        <v>SCT_Range</v>
      </c>
      <c r="N114" s="143">
        <v>2018</v>
      </c>
      <c r="O114" s="143" t="s">
        <v>2</v>
      </c>
      <c r="P114" s="143">
        <v>22</v>
      </c>
      <c r="Q114" s="143">
        <v>5</v>
      </c>
      <c r="R114" s="183">
        <v>0.04</v>
      </c>
      <c r="S114" s="143">
        <v>1</v>
      </c>
      <c r="T114" s="143">
        <v>2</v>
      </c>
      <c r="U114" s="143" t="s">
        <v>633</v>
      </c>
      <c r="V114" s="59"/>
      <c r="W114" s="143">
        <v>169</v>
      </c>
      <c r="X114" s="143" t="s">
        <v>2</v>
      </c>
      <c r="Y114" s="143">
        <v>22</v>
      </c>
      <c r="Z114" s="143">
        <v>5</v>
      </c>
      <c r="AA114" s="183">
        <v>0.04</v>
      </c>
      <c r="AB114" s="143">
        <v>1</v>
      </c>
      <c r="AC114" s="143">
        <v>2</v>
      </c>
      <c r="AD114" s="143" t="s">
        <v>633</v>
      </c>
    </row>
    <row r="115" spans="13:30" x14ac:dyDescent="0.25">
      <c r="M115" s="144" t="str">
        <f t="shared" si="1"/>
        <v>SRT_Crop</v>
      </c>
      <c r="N115" s="143">
        <v>2018</v>
      </c>
      <c r="O115" s="143" t="s">
        <v>3</v>
      </c>
      <c r="P115" s="143">
        <v>10</v>
      </c>
      <c r="Q115" s="143">
        <v>1</v>
      </c>
      <c r="R115" s="183">
        <v>0.2</v>
      </c>
      <c r="S115" s="143">
        <v>6</v>
      </c>
      <c r="T115" s="143">
        <v>150</v>
      </c>
      <c r="U115" s="143" t="s">
        <v>635</v>
      </c>
      <c r="W115" s="143">
        <v>170</v>
      </c>
      <c r="X115" s="143" t="s">
        <v>3</v>
      </c>
      <c r="Y115" s="143">
        <v>10</v>
      </c>
      <c r="Z115" s="143">
        <v>1</v>
      </c>
      <c r="AA115" s="183">
        <v>0.2</v>
      </c>
      <c r="AB115" s="143">
        <v>6</v>
      </c>
      <c r="AC115" s="143">
        <v>150</v>
      </c>
      <c r="AD115" s="143" t="s">
        <v>635</v>
      </c>
    </row>
    <row r="116" spans="13:30" x14ac:dyDescent="0.25">
      <c r="M116" s="144" t="str">
        <f t="shared" ref="M116:M144" si="2">U116&amp;"_"&amp;O116</f>
        <v>SRT_Crop</v>
      </c>
      <c r="N116" s="143">
        <v>2018</v>
      </c>
      <c r="O116" s="143" t="s">
        <v>3</v>
      </c>
      <c r="P116" s="143">
        <v>1</v>
      </c>
      <c r="Q116" s="143">
        <v>4</v>
      </c>
      <c r="R116" s="183">
        <v>0.05</v>
      </c>
      <c r="S116" s="143">
        <v>1</v>
      </c>
      <c r="T116" s="143">
        <v>500</v>
      </c>
      <c r="U116" s="143" t="s">
        <v>635</v>
      </c>
      <c r="V116" s="59"/>
      <c r="W116" s="143">
        <v>173</v>
      </c>
      <c r="X116" s="143" t="s">
        <v>3</v>
      </c>
      <c r="Y116" s="143">
        <v>1</v>
      </c>
      <c r="Z116" s="143">
        <v>4</v>
      </c>
      <c r="AA116" s="183">
        <v>0.05</v>
      </c>
      <c r="AB116" s="143">
        <v>1</v>
      </c>
      <c r="AC116" s="143">
        <v>500</v>
      </c>
      <c r="AD116" s="143" t="s">
        <v>635</v>
      </c>
    </row>
    <row r="117" spans="13:30" x14ac:dyDescent="0.25">
      <c r="M117" s="144" t="str">
        <f t="shared" si="2"/>
        <v>SRT_Forest</v>
      </c>
      <c r="N117" s="143">
        <v>2018</v>
      </c>
      <c r="O117" s="143" t="s">
        <v>260</v>
      </c>
      <c r="P117" s="143">
        <v>18</v>
      </c>
      <c r="Q117" s="143">
        <v>3</v>
      </c>
      <c r="R117" s="143">
        <v>0.05</v>
      </c>
      <c r="S117" s="143">
        <v>3</v>
      </c>
      <c r="T117" s="143">
        <v>15</v>
      </c>
      <c r="U117" s="143" t="s">
        <v>635</v>
      </c>
      <c r="V117" s="59"/>
      <c r="W117" s="143">
        <v>176</v>
      </c>
      <c r="X117" s="143" t="s">
        <v>260</v>
      </c>
      <c r="Y117" s="143">
        <v>18</v>
      </c>
      <c r="Z117" s="143">
        <v>3</v>
      </c>
      <c r="AA117" s="143">
        <v>0.05</v>
      </c>
      <c r="AB117" s="143">
        <v>3</v>
      </c>
      <c r="AC117" s="143">
        <v>15</v>
      </c>
      <c r="AD117" s="143" t="s">
        <v>635</v>
      </c>
    </row>
    <row r="118" spans="13:30" x14ac:dyDescent="0.25">
      <c r="M118" s="144" t="str">
        <f t="shared" si="2"/>
        <v>SRT_Farmstead</v>
      </c>
      <c r="N118" s="143">
        <v>2018</v>
      </c>
      <c r="O118" s="143" t="s">
        <v>411</v>
      </c>
      <c r="P118" s="143">
        <v>13</v>
      </c>
      <c r="Q118" s="143">
        <v>2</v>
      </c>
      <c r="R118" s="143">
        <v>0.35</v>
      </c>
      <c r="S118" s="143">
        <v>5</v>
      </c>
      <c r="T118" s="143">
        <v>12</v>
      </c>
      <c r="U118" s="143" t="s">
        <v>635</v>
      </c>
      <c r="V118" s="59"/>
      <c r="W118" s="143">
        <v>179</v>
      </c>
      <c r="X118" s="143" t="s">
        <v>411</v>
      </c>
      <c r="Y118" s="143">
        <v>13</v>
      </c>
      <c r="Z118" s="143">
        <v>2</v>
      </c>
      <c r="AA118" s="143">
        <v>0.35</v>
      </c>
      <c r="AB118" s="143">
        <v>5</v>
      </c>
      <c r="AC118" s="143">
        <v>12</v>
      </c>
      <c r="AD118" s="143" t="s">
        <v>635</v>
      </c>
    </row>
    <row r="119" spans="13:30" x14ac:dyDescent="0.25">
      <c r="M119" s="144" t="str">
        <f t="shared" si="2"/>
        <v>SRT_Pasture</v>
      </c>
      <c r="N119" s="143">
        <v>2018</v>
      </c>
      <c r="O119" s="143" t="s">
        <v>1</v>
      </c>
      <c r="P119" s="143">
        <v>10</v>
      </c>
      <c r="Q119" s="143">
        <v>1</v>
      </c>
      <c r="R119" s="143">
        <v>0.05</v>
      </c>
      <c r="S119" s="143">
        <v>3</v>
      </c>
      <c r="T119" s="143">
        <v>15</v>
      </c>
      <c r="U119" s="143" t="s">
        <v>635</v>
      </c>
      <c r="W119" s="143">
        <v>182</v>
      </c>
      <c r="X119" s="143" t="s">
        <v>1</v>
      </c>
      <c r="Y119" s="143">
        <v>10</v>
      </c>
      <c r="Z119" s="143">
        <v>1</v>
      </c>
      <c r="AA119" s="143">
        <v>0.05</v>
      </c>
      <c r="AB119" s="143">
        <v>3</v>
      </c>
      <c r="AC119" s="143">
        <v>15</v>
      </c>
      <c r="AD119" s="143" t="s">
        <v>635</v>
      </c>
    </row>
    <row r="120" spans="13:30" x14ac:dyDescent="0.25">
      <c r="M120" s="144" t="str">
        <f t="shared" si="2"/>
        <v>SRT_Pasture</v>
      </c>
      <c r="N120" s="143">
        <v>2018</v>
      </c>
      <c r="O120" s="143" t="s">
        <v>1</v>
      </c>
      <c r="P120" s="143">
        <v>18</v>
      </c>
      <c r="Q120" s="143">
        <v>3</v>
      </c>
      <c r="R120" s="143">
        <v>0.05</v>
      </c>
      <c r="S120" s="143">
        <v>3</v>
      </c>
      <c r="T120" s="143">
        <v>15</v>
      </c>
      <c r="U120" s="143" t="s">
        <v>635</v>
      </c>
      <c r="W120" s="143">
        <v>184</v>
      </c>
      <c r="X120" s="143" t="s">
        <v>1</v>
      </c>
      <c r="Y120" s="143">
        <v>18</v>
      </c>
      <c r="Z120" s="143">
        <v>3</v>
      </c>
      <c r="AA120" s="143">
        <v>0.05</v>
      </c>
      <c r="AB120" s="143">
        <v>3</v>
      </c>
      <c r="AC120" s="143">
        <v>15</v>
      </c>
      <c r="AD120" s="143" t="s">
        <v>635</v>
      </c>
    </row>
    <row r="121" spans="13:30" x14ac:dyDescent="0.25">
      <c r="M121" s="144" t="str">
        <f t="shared" si="2"/>
        <v>SRT_Range</v>
      </c>
      <c r="N121" s="143">
        <v>2018</v>
      </c>
      <c r="O121" s="143" t="s">
        <v>2</v>
      </c>
      <c r="P121" s="143">
        <v>18</v>
      </c>
      <c r="Q121" s="143">
        <v>3</v>
      </c>
      <c r="R121" s="143">
        <v>0.25</v>
      </c>
      <c r="S121" s="184">
        <v>6</v>
      </c>
      <c r="T121" s="143">
        <v>500</v>
      </c>
      <c r="U121" s="143" t="s">
        <v>635</v>
      </c>
      <c r="V121" s="59"/>
      <c r="W121" s="143">
        <v>188</v>
      </c>
      <c r="X121" s="143" t="s">
        <v>2</v>
      </c>
      <c r="Y121" s="143">
        <v>18</v>
      </c>
      <c r="Z121" s="143">
        <v>3</v>
      </c>
      <c r="AA121" s="143">
        <v>0.25</v>
      </c>
      <c r="AB121" s="184">
        <v>6</v>
      </c>
      <c r="AC121" s="143">
        <v>500</v>
      </c>
      <c r="AD121" s="143" t="s">
        <v>635</v>
      </c>
    </row>
    <row r="122" spans="13:30" x14ac:dyDescent="0.25">
      <c r="M122" s="144" t="str">
        <f t="shared" si="2"/>
        <v>WPT_Crop</v>
      </c>
      <c r="N122" s="143">
        <v>2018</v>
      </c>
      <c r="O122" s="143" t="s">
        <v>3</v>
      </c>
      <c r="P122" s="143">
        <v>6</v>
      </c>
      <c r="Q122" s="143">
        <v>1</v>
      </c>
      <c r="R122" s="143">
        <v>0.1</v>
      </c>
      <c r="S122" s="143">
        <v>3</v>
      </c>
      <c r="T122" s="143">
        <v>300</v>
      </c>
      <c r="U122" s="143" t="s">
        <v>636</v>
      </c>
      <c r="W122" s="143">
        <v>190</v>
      </c>
      <c r="X122" s="143" t="s">
        <v>3</v>
      </c>
      <c r="Y122" s="143">
        <v>6</v>
      </c>
      <c r="Z122" s="143">
        <v>1</v>
      </c>
      <c r="AA122" s="143">
        <v>0.1</v>
      </c>
      <c r="AB122" s="143">
        <v>3</v>
      </c>
      <c r="AC122" s="143">
        <v>300</v>
      </c>
      <c r="AD122" s="143" t="s">
        <v>636</v>
      </c>
    </row>
    <row r="123" spans="13:30" x14ac:dyDescent="0.25">
      <c r="M123" s="144" t="str">
        <f t="shared" si="2"/>
        <v>WPT_Crop</v>
      </c>
      <c r="N123" s="143">
        <v>2018</v>
      </c>
      <c r="O123" s="143" t="s">
        <v>3</v>
      </c>
      <c r="P123" s="143">
        <v>10</v>
      </c>
      <c r="Q123" s="143">
        <v>4</v>
      </c>
      <c r="R123" s="143">
        <v>0.28000000000000003</v>
      </c>
      <c r="S123" s="143">
        <v>4</v>
      </c>
      <c r="T123" s="143">
        <v>75</v>
      </c>
      <c r="U123" s="143" t="s">
        <v>636</v>
      </c>
      <c r="V123" s="59"/>
      <c r="W123" s="143">
        <v>193</v>
      </c>
      <c r="X123" s="143" t="s">
        <v>3</v>
      </c>
      <c r="Y123" s="143">
        <v>10</v>
      </c>
      <c r="Z123" s="143">
        <v>4</v>
      </c>
      <c r="AA123" s="143">
        <v>0.28000000000000003</v>
      </c>
      <c r="AB123" s="143">
        <v>4</v>
      </c>
      <c r="AC123" s="143">
        <v>75</v>
      </c>
      <c r="AD123" s="143" t="s">
        <v>636</v>
      </c>
    </row>
    <row r="124" spans="13:30" x14ac:dyDescent="0.25">
      <c r="M124" s="144" t="str">
        <f t="shared" si="2"/>
        <v>WPT_Crop</v>
      </c>
      <c r="N124" s="143">
        <v>2018</v>
      </c>
      <c r="O124" s="143" t="s">
        <v>3</v>
      </c>
      <c r="P124" s="143">
        <v>22</v>
      </c>
      <c r="Q124" s="143">
        <v>5</v>
      </c>
      <c r="R124" s="143">
        <v>0.08</v>
      </c>
      <c r="S124" s="143">
        <v>4</v>
      </c>
      <c r="T124" s="143">
        <v>20</v>
      </c>
      <c r="U124" s="143" t="s">
        <v>636</v>
      </c>
      <c r="W124" s="143">
        <v>194</v>
      </c>
      <c r="X124" s="143" t="s">
        <v>3</v>
      </c>
      <c r="Y124" s="143">
        <v>22</v>
      </c>
      <c r="Z124" s="143">
        <v>5</v>
      </c>
      <c r="AA124" s="143">
        <v>0.08</v>
      </c>
      <c r="AB124" s="143">
        <v>4</v>
      </c>
      <c r="AC124" s="143">
        <v>20</v>
      </c>
      <c r="AD124" s="143" t="s">
        <v>636</v>
      </c>
    </row>
    <row r="125" spans="13:30" x14ac:dyDescent="0.25">
      <c r="M125" s="144" t="str">
        <f t="shared" si="2"/>
        <v>WPT_Forest</v>
      </c>
      <c r="N125" s="143">
        <v>2018</v>
      </c>
      <c r="O125" s="143" t="s">
        <v>260</v>
      </c>
      <c r="P125" s="143">
        <v>21</v>
      </c>
      <c r="Q125" s="143">
        <v>6</v>
      </c>
      <c r="R125" s="143">
        <v>0.1</v>
      </c>
      <c r="S125" s="143">
        <v>4</v>
      </c>
      <c r="T125" s="143">
        <v>10</v>
      </c>
      <c r="U125" s="143" t="s">
        <v>636</v>
      </c>
      <c r="V125" s="57"/>
      <c r="W125" s="143">
        <v>202</v>
      </c>
      <c r="X125" s="143" t="s">
        <v>260</v>
      </c>
      <c r="Y125" s="143">
        <v>21</v>
      </c>
      <c r="Z125" s="143">
        <v>6</v>
      </c>
      <c r="AA125" s="143">
        <v>0.1</v>
      </c>
      <c r="AB125" s="143">
        <v>4</v>
      </c>
      <c r="AC125" s="143">
        <v>10</v>
      </c>
      <c r="AD125" s="143" t="s">
        <v>636</v>
      </c>
    </row>
    <row r="126" spans="13:30" x14ac:dyDescent="0.25">
      <c r="M126" s="144" t="str">
        <f t="shared" si="2"/>
        <v>WPT_Farmstead</v>
      </c>
      <c r="N126" s="143">
        <v>2018</v>
      </c>
      <c r="O126" s="143" t="s">
        <v>411</v>
      </c>
      <c r="P126" s="143">
        <v>12</v>
      </c>
      <c r="Q126" s="143">
        <v>3</v>
      </c>
      <c r="R126" s="143">
        <v>0.15</v>
      </c>
      <c r="S126" s="143">
        <v>2</v>
      </c>
      <c r="T126" s="143">
        <v>1</v>
      </c>
      <c r="U126" s="143" t="s">
        <v>636</v>
      </c>
      <c r="V126" s="57"/>
      <c r="W126" s="143">
        <v>206</v>
      </c>
      <c r="X126" s="143" t="s">
        <v>411</v>
      </c>
      <c r="Y126" s="143">
        <v>12</v>
      </c>
      <c r="Z126" s="143">
        <v>3</v>
      </c>
      <c r="AA126" s="143">
        <v>0.15</v>
      </c>
      <c r="AB126" s="143">
        <v>2</v>
      </c>
      <c r="AC126" s="143">
        <v>1</v>
      </c>
      <c r="AD126" s="143" t="s">
        <v>636</v>
      </c>
    </row>
    <row r="127" spans="13:30" x14ac:dyDescent="0.25">
      <c r="M127" s="144" t="str">
        <f t="shared" si="2"/>
        <v>WPT_Range</v>
      </c>
      <c r="N127" s="143">
        <v>2018</v>
      </c>
      <c r="O127" s="143" t="s">
        <v>2</v>
      </c>
      <c r="P127" s="143">
        <v>18</v>
      </c>
      <c r="Q127" s="143">
        <v>2</v>
      </c>
      <c r="R127" s="143">
        <v>0.14000000000000001</v>
      </c>
      <c r="S127" s="143">
        <v>3</v>
      </c>
      <c r="T127" s="143">
        <v>500</v>
      </c>
      <c r="U127" s="143" t="s">
        <v>636</v>
      </c>
      <c r="V127" s="57"/>
      <c r="W127" s="143">
        <v>219</v>
      </c>
      <c r="X127" s="143" t="s">
        <v>2</v>
      </c>
      <c r="Y127" s="143">
        <v>18</v>
      </c>
      <c r="Z127" s="143">
        <v>2</v>
      </c>
      <c r="AA127" s="143">
        <v>0.14000000000000001</v>
      </c>
      <c r="AB127" s="143">
        <v>3</v>
      </c>
      <c r="AC127" s="143">
        <v>500</v>
      </c>
      <c r="AD127" s="143" t="s">
        <v>636</v>
      </c>
    </row>
    <row r="128" spans="13:30" x14ac:dyDescent="0.25">
      <c r="M128" s="144" t="str">
        <f t="shared" si="2"/>
        <v>WPT_Range</v>
      </c>
      <c r="N128" s="143">
        <v>2018</v>
      </c>
      <c r="O128" s="143" t="s">
        <v>2</v>
      </c>
      <c r="P128" s="143">
        <v>25</v>
      </c>
      <c r="Q128" s="143">
        <v>7</v>
      </c>
      <c r="R128" s="143">
        <v>0.15</v>
      </c>
      <c r="S128" s="143">
        <v>3</v>
      </c>
      <c r="T128" s="143">
        <v>250</v>
      </c>
      <c r="U128" s="143" t="s">
        <v>636</v>
      </c>
      <c r="W128" s="143">
        <v>224</v>
      </c>
      <c r="X128" s="143" t="s">
        <v>2</v>
      </c>
      <c r="Y128" s="143">
        <v>25</v>
      </c>
      <c r="Z128" s="143">
        <v>7</v>
      </c>
      <c r="AA128" s="143">
        <v>0.15</v>
      </c>
      <c r="AB128" s="143">
        <v>3</v>
      </c>
      <c r="AC128" s="143">
        <v>250</v>
      </c>
      <c r="AD128" s="143" t="s">
        <v>636</v>
      </c>
    </row>
    <row r="129" spans="13:30" x14ac:dyDescent="0.25">
      <c r="M129" s="144" t="str">
        <f t="shared" si="2"/>
        <v>SWT_Crop</v>
      </c>
      <c r="N129" s="143">
        <v>2018</v>
      </c>
      <c r="O129" s="144" t="s">
        <v>3</v>
      </c>
      <c r="P129" s="153">
        <v>11</v>
      </c>
      <c r="Q129" s="144">
        <v>1</v>
      </c>
      <c r="R129" s="144">
        <v>2.5000000000000001E-2</v>
      </c>
      <c r="S129" s="144">
        <v>5</v>
      </c>
      <c r="T129" s="144">
        <v>20</v>
      </c>
      <c r="U129" s="144" t="s">
        <v>637</v>
      </c>
      <c r="W129" s="94"/>
      <c r="X129" s="94"/>
      <c r="Y129" s="58"/>
      <c r="Z129" s="58"/>
      <c r="AA129" s="124"/>
      <c r="AD129" s="94"/>
    </row>
    <row r="130" spans="13:30" x14ac:dyDescent="0.25">
      <c r="M130" s="144" t="str">
        <f t="shared" si="2"/>
        <v>SWT_Crop</v>
      </c>
      <c r="N130" s="143">
        <v>2018</v>
      </c>
      <c r="O130" s="144" t="s">
        <v>3</v>
      </c>
      <c r="P130" s="153">
        <v>22</v>
      </c>
      <c r="Q130" s="144">
        <v>3</v>
      </c>
      <c r="R130" s="144">
        <v>0.05</v>
      </c>
      <c r="S130" s="144">
        <v>3</v>
      </c>
      <c r="T130" s="144">
        <v>5</v>
      </c>
      <c r="U130" s="144" t="s">
        <v>637</v>
      </c>
      <c r="W130" s="94"/>
      <c r="X130" s="94"/>
      <c r="Y130" s="58"/>
      <c r="Z130" s="58"/>
      <c r="AA130" s="58"/>
      <c r="AD130" s="94"/>
    </row>
    <row r="131" spans="13:30" x14ac:dyDescent="0.25">
      <c r="M131" s="144" t="str">
        <f t="shared" si="2"/>
        <v>SWT_Crop</v>
      </c>
      <c r="N131" s="143">
        <v>2018</v>
      </c>
      <c r="O131" s="144" t="s">
        <v>3</v>
      </c>
      <c r="P131" s="153">
        <v>16</v>
      </c>
      <c r="Q131" s="144">
        <v>4</v>
      </c>
      <c r="R131" s="144">
        <v>2.5000000000000001E-2</v>
      </c>
      <c r="S131" s="144">
        <v>10</v>
      </c>
      <c r="T131" s="144">
        <v>15</v>
      </c>
      <c r="U131" s="144" t="s">
        <v>637</v>
      </c>
      <c r="W131" s="94"/>
      <c r="X131" s="94"/>
      <c r="Y131" s="58"/>
      <c r="Z131" s="58"/>
      <c r="AA131" s="58"/>
      <c r="AD131" s="94"/>
    </row>
    <row r="132" spans="13:30" x14ac:dyDescent="0.25">
      <c r="M132" s="144" t="str">
        <f t="shared" si="2"/>
        <v>SWT_Crop</v>
      </c>
      <c r="N132" s="143">
        <v>2018</v>
      </c>
      <c r="O132" s="144" t="s">
        <v>3</v>
      </c>
      <c r="P132" s="153">
        <v>10</v>
      </c>
      <c r="Q132" s="144">
        <v>5</v>
      </c>
      <c r="R132" s="144">
        <v>0.05</v>
      </c>
      <c r="S132" s="144">
        <v>3</v>
      </c>
      <c r="T132" s="144">
        <v>40</v>
      </c>
      <c r="U132" s="144" t="s">
        <v>637</v>
      </c>
      <c r="W132" s="94"/>
      <c r="X132" s="94"/>
      <c r="Y132" s="123"/>
      <c r="Z132" s="94"/>
      <c r="AA132" s="124"/>
      <c r="AB132" s="125"/>
      <c r="AC132" s="125"/>
      <c r="AD132" s="94"/>
    </row>
    <row r="133" spans="13:30" x14ac:dyDescent="0.25">
      <c r="M133" s="144" t="str">
        <f t="shared" si="2"/>
        <v>SWT_Crop</v>
      </c>
      <c r="N133" s="143">
        <v>2018</v>
      </c>
      <c r="O133" s="144" t="s">
        <v>3</v>
      </c>
      <c r="P133" s="153">
        <v>12</v>
      </c>
      <c r="Q133" s="144">
        <v>6</v>
      </c>
      <c r="R133" s="144">
        <v>2.5000000000000001E-2</v>
      </c>
      <c r="S133" s="144"/>
      <c r="T133" s="144"/>
      <c r="U133" s="144" t="s">
        <v>637</v>
      </c>
      <c r="V133" s="59"/>
      <c r="W133" s="94"/>
      <c r="X133" s="94"/>
      <c r="Y133" s="123"/>
      <c r="Z133" s="94"/>
      <c r="AA133" s="124"/>
      <c r="AB133" s="125"/>
      <c r="AC133" s="125"/>
      <c r="AD133" s="94"/>
    </row>
    <row r="134" spans="13:30" x14ac:dyDescent="0.25">
      <c r="M134" s="144" t="str">
        <f t="shared" si="2"/>
        <v>SWT_Crop</v>
      </c>
      <c r="N134" s="143">
        <v>2018</v>
      </c>
      <c r="O134" s="144" t="s">
        <v>3</v>
      </c>
      <c r="P134" s="153">
        <v>6</v>
      </c>
      <c r="Q134" s="144">
        <v>8</v>
      </c>
      <c r="R134" s="144">
        <v>2.5000000000000001E-2</v>
      </c>
      <c r="S134" s="144"/>
      <c r="T134" s="144"/>
      <c r="U134" s="144" t="s">
        <v>637</v>
      </c>
      <c r="W134" s="94"/>
      <c r="X134" s="94"/>
      <c r="Y134" s="123"/>
      <c r="Z134" s="94"/>
      <c r="AA134" s="124"/>
      <c r="AB134" s="125"/>
      <c r="AC134" s="125"/>
      <c r="AD134" s="94"/>
    </row>
    <row r="135" spans="13:30" x14ac:dyDescent="0.25">
      <c r="M135" s="144" t="str">
        <f t="shared" si="2"/>
        <v>SWT_Forest</v>
      </c>
      <c r="N135" s="143">
        <v>2018</v>
      </c>
      <c r="O135" s="144" t="s">
        <v>260</v>
      </c>
      <c r="P135" s="153">
        <v>18</v>
      </c>
      <c r="Q135" s="144">
        <v>2</v>
      </c>
      <c r="R135" s="144">
        <v>0.2</v>
      </c>
      <c r="S135" s="144">
        <v>10</v>
      </c>
      <c r="T135" s="144">
        <v>15</v>
      </c>
      <c r="U135" s="144" t="s">
        <v>637</v>
      </c>
      <c r="W135" s="94"/>
      <c r="X135" s="94"/>
      <c r="Y135" s="123"/>
      <c r="Z135" s="94"/>
      <c r="AA135" s="124"/>
      <c r="AB135" s="125"/>
      <c r="AC135" s="125"/>
      <c r="AD135" s="94"/>
    </row>
    <row r="136" spans="13:30" x14ac:dyDescent="0.25">
      <c r="M136" s="144" t="str">
        <f t="shared" si="2"/>
        <v>SWT_Forest</v>
      </c>
      <c r="N136" s="143">
        <v>2018</v>
      </c>
      <c r="O136" s="144" t="s">
        <v>260</v>
      </c>
      <c r="P136" s="153">
        <v>22</v>
      </c>
      <c r="Q136" s="144">
        <v>3</v>
      </c>
      <c r="R136" s="144">
        <v>0.1</v>
      </c>
      <c r="S136" s="144">
        <v>20</v>
      </c>
      <c r="T136" s="144">
        <v>20</v>
      </c>
      <c r="U136" s="144" t="s">
        <v>637</v>
      </c>
      <c r="W136" s="94"/>
      <c r="X136" s="94"/>
      <c r="Y136" s="123"/>
      <c r="Z136" s="94"/>
      <c r="AA136" s="124"/>
      <c r="AB136" s="125"/>
      <c r="AC136" s="125"/>
      <c r="AD136" s="94"/>
    </row>
    <row r="137" spans="13:30" x14ac:dyDescent="0.25">
      <c r="M137" s="144" t="str">
        <f t="shared" si="2"/>
        <v>SWT_Forest</v>
      </c>
      <c r="N137" s="143">
        <v>2018</v>
      </c>
      <c r="O137" s="144" t="s">
        <v>260</v>
      </c>
      <c r="P137" s="153">
        <v>16</v>
      </c>
      <c r="Q137" s="144">
        <v>4</v>
      </c>
      <c r="R137" s="144">
        <v>0.05</v>
      </c>
      <c r="S137" s="144">
        <v>50</v>
      </c>
      <c r="T137" s="144">
        <v>20</v>
      </c>
      <c r="U137" s="144" t="s">
        <v>637</v>
      </c>
      <c r="W137" s="94"/>
      <c r="X137" s="94"/>
      <c r="Y137" s="123"/>
      <c r="Z137" s="94"/>
      <c r="AA137" s="124"/>
      <c r="AB137" s="125"/>
      <c r="AC137" s="125"/>
      <c r="AD137" s="94"/>
    </row>
    <row r="138" spans="13:30" x14ac:dyDescent="0.25">
      <c r="M138" s="144" t="str">
        <f t="shared" si="2"/>
        <v>SWT_Forest</v>
      </c>
      <c r="N138" s="143">
        <v>2018</v>
      </c>
      <c r="O138" s="144" t="s">
        <v>260</v>
      </c>
      <c r="P138" s="153">
        <v>21</v>
      </c>
      <c r="Q138" s="144">
        <v>7</v>
      </c>
      <c r="R138" s="144">
        <v>0.05</v>
      </c>
      <c r="S138" s="144"/>
      <c r="T138" s="144"/>
      <c r="U138" s="144" t="s">
        <v>637</v>
      </c>
      <c r="W138" s="94"/>
      <c r="X138" s="94"/>
      <c r="Y138" s="123"/>
      <c r="Z138" s="94"/>
      <c r="AA138" s="124"/>
      <c r="AB138" s="125"/>
      <c r="AC138" s="125"/>
      <c r="AD138" s="94"/>
    </row>
    <row r="139" spans="13:30" x14ac:dyDescent="0.25">
      <c r="M139" s="144" t="str">
        <f t="shared" si="2"/>
        <v>SWT_Farmstead</v>
      </c>
      <c r="N139" s="143">
        <v>2018</v>
      </c>
      <c r="O139" s="144" t="s">
        <v>411</v>
      </c>
      <c r="P139" s="153">
        <v>11</v>
      </c>
      <c r="Q139" s="144">
        <v>1</v>
      </c>
      <c r="R139" s="144">
        <v>0.15</v>
      </c>
      <c r="S139" s="144">
        <v>10</v>
      </c>
      <c r="T139" s="144">
        <v>15</v>
      </c>
      <c r="U139" s="144" t="s">
        <v>637</v>
      </c>
      <c r="W139" s="94"/>
      <c r="X139" s="94"/>
      <c r="Y139" s="123"/>
      <c r="Z139" s="94"/>
      <c r="AA139" s="124"/>
      <c r="AB139" s="125"/>
      <c r="AC139" s="125"/>
      <c r="AD139" s="94"/>
    </row>
    <row r="140" spans="13:30" x14ac:dyDescent="0.25">
      <c r="M140" s="144" t="str">
        <f t="shared" si="2"/>
        <v>SWT_Farmstead</v>
      </c>
      <c r="N140" s="143">
        <v>2018</v>
      </c>
      <c r="O140" s="144" t="s">
        <v>411</v>
      </c>
      <c r="P140" s="153">
        <v>16</v>
      </c>
      <c r="Q140" s="144">
        <v>4</v>
      </c>
      <c r="R140" s="144">
        <v>0.05</v>
      </c>
      <c r="S140" s="144">
        <v>2</v>
      </c>
      <c r="T140" s="144">
        <v>1</v>
      </c>
      <c r="U140" s="144" t="s">
        <v>637</v>
      </c>
      <c r="W140" s="94"/>
      <c r="X140" s="94"/>
      <c r="Y140" s="123"/>
      <c r="Z140" s="94"/>
      <c r="AA140" s="124"/>
      <c r="AB140" s="125"/>
      <c r="AC140" s="125"/>
      <c r="AD140" s="94"/>
    </row>
    <row r="141" spans="13:30" x14ac:dyDescent="0.25">
      <c r="M141" s="144" t="str">
        <f t="shared" si="2"/>
        <v>SWT_Farmstead</v>
      </c>
      <c r="N141" s="143">
        <v>2018</v>
      </c>
      <c r="O141" s="144" t="s">
        <v>411</v>
      </c>
      <c r="P141" s="153">
        <v>12</v>
      </c>
      <c r="Q141" s="144">
        <v>6</v>
      </c>
      <c r="R141" s="157">
        <v>0.02</v>
      </c>
      <c r="S141" s="144">
        <v>2</v>
      </c>
      <c r="T141" s="144">
        <v>10</v>
      </c>
      <c r="U141" s="144" t="s">
        <v>637</v>
      </c>
      <c r="W141" s="94"/>
      <c r="X141" s="94"/>
      <c r="Y141" s="123"/>
      <c r="Z141" s="94"/>
      <c r="AA141" s="124"/>
      <c r="AB141" s="125"/>
      <c r="AC141" s="125"/>
      <c r="AD141" s="94"/>
    </row>
    <row r="142" spans="13:30" x14ac:dyDescent="0.25">
      <c r="M142" s="144" t="str">
        <f t="shared" si="2"/>
        <v>SWT_Pasture</v>
      </c>
      <c r="N142" s="143">
        <v>2018</v>
      </c>
      <c r="O142" s="144" t="s">
        <v>1</v>
      </c>
      <c r="P142" s="153">
        <v>11</v>
      </c>
      <c r="Q142" s="144">
        <v>1</v>
      </c>
      <c r="R142" s="144">
        <v>0.13</v>
      </c>
      <c r="S142" s="144">
        <v>3</v>
      </c>
      <c r="T142" s="144">
        <v>20</v>
      </c>
      <c r="U142" s="144" t="s">
        <v>637</v>
      </c>
      <c r="W142" s="94"/>
      <c r="X142" s="94"/>
      <c r="Y142" s="123"/>
      <c r="Z142" s="94"/>
      <c r="AA142" s="124"/>
      <c r="AB142" s="125"/>
      <c r="AC142" s="125"/>
      <c r="AD142" s="94"/>
    </row>
    <row r="143" spans="13:30" x14ac:dyDescent="0.25">
      <c r="M143" s="144" t="str">
        <f t="shared" si="2"/>
        <v>SWT_Pasture</v>
      </c>
      <c r="N143" s="143">
        <v>2018</v>
      </c>
      <c r="O143" s="144" t="s">
        <v>1</v>
      </c>
      <c r="P143" s="153">
        <v>18</v>
      </c>
      <c r="Q143" s="144">
        <v>2</v>
      </c>
      <c r="R143" s="144">
        <v>2.5000000000000001E-2</v>
      </c>
      <c r="S143" s="157">
        <v>10</v>
      </c>
      <c r="T143" s="144">
        <v>15</v>
      </c>
      <c r="U143" s="144" t="s">
        <v>637</v>
      </c>
      <c r="W143" s="94"/>
      <c r="X143" s="94"/>
      <c r="Y143" s="123"/>
      <c r="Z143" s="94"/>
      <c r="AA143" s="124"/>
      <c r="AB143" s="125"/>
      <c r="AC143" s="125"/>
      <c r="AD143" s="94"/>
    </row>
    <row r="144" spans="13:30" x14ac:dyDescent="0.25">
      <c r="M144" s="144" t="str">
        <f t="shared" si="2"/>
        <v>SWT_Pasture</v>
      </c>
      <c r="N144" s="143">
        <v>2018</v>
      </c>
      <c r="O144" s="144" t="s">
        <v>1</v>
      </c>
      <c r="P144" s="153">
        <v>16</v>
      </c>
      <c r="Q144" s="144">
        <v>4</v>
      </c>
      <c r="R144" s="144">
        <v>2.5000000000000001E-2</v>
      </c>
      <c r="S144" s="144"/>
      <c r="T144" s="144"/>
      <c r="U144" s="144" t="s">
        <v>637</v>
      </c>
      <c r="W144" s="94"/>
      <c r="X144" s="94"/>
      <c r="Y144" s="123"/>
      <c r="Z144" s="94"/>
      <c r="AA144" s="124"/>
      <c r="AB144" s="125"/>
      <c r="AC144" s="125"/>
      <c r="AD144" s="94"/>
    </row>
    <row r="145" spans="23:30" x14ac:dyDescent="0.25">
      <c r="W145" s="94"/>
      <c r="X145" s="94"/>
      <c r="Y145" s="123"/>
      <c r="Z145" s="94"/>
      <c r="AA145" s="124"/>
      <c r="AB145" s="125"/>
      <c r="AC145" s="125"/>
      <c r="AD145" s="94"/>
    </row>
    <row r="146" spans="23:30" x14ac:dyDescent="0.25">
      <c r="W146" s="94"/>
      <c r="X146" s="94"/>
      <c r="Y146" s="123"/>
      <c r="Z146" s="94"/>
      <c r="AA146" s="124"/>
      <c r="AB146" s="125"/>
      <c r="AC146" s="125"/>
      <c r="AD146" s="94"/>
    </row>
    <row r="147" spans="23:30" x14ac:dyDescent="0.25">
      <c r="W147" s="94"/>
      <c r="X147" s="94"/>
      <c r="Y147" s="123"/>
      <c r="Z147" s="94"/>
      <c r="AA147" s="124"/>
      <c r="AB147" s="125"/>
      <c r="AC147" s="125"/>
      <c r="AD147" s="94"/>
    </row>
    <row r="148" spans="23:30" x14ac:dyDescent="0.25">
      <c r="W148" s="94"/>
      <c r="X148" s="94"/>
      <c r="Y148" s="123"/>
      <c r="Z148" s="94"/>
      <c r="AA148" s="124"/>
      <c r="AB148" s="125"/>
      <c r="AC148" s="125"/>
      <c r="AD148" s="94"/>
    </row>
    <row r="149" spans="23:30" x14ac:dyDescent="0.25">
      <c r="W149" s="94"/>
      <c r="X149" s="94"/>
      <c r="Y149" s="123"/>
      <c r="Z149" s="94"/>
      <c r="AA149" s="124"/>
      <c r="AB149" s="125"/>
      <c r="AC149" s="125"/>
      <c r="AD149" s="94"/>
    </row>
    <row r="150" spans="23:30" x14ac:dyDescent="0.25">
      <c r="W150" s="94"/>
      <c r="Y150" s="123"/>
      <c r="Z150" s="58"/>
      <c r="AA150" s="124"/>
      <c r="AB150" s="125"/>
      <c r="AC150" s="125"/>
    </row>
    <row r="151" spans="23:30" x14ac:dyDescent="0.25">
      <c r="W151" s="94"/>
      <c r="X151" s="94"/>
      <c r="Y151" s="123"/>
      <c r="Z151" s="58"/>
      <c r="AA151" s="124"/>
      <c r="AB151" s="125"/>
      <c r="AC151" s="125"/>
      <c r="AD151" s="94"/>
    </row>
    <row r="152" spans="23:30" x14ac:dyDescent="0.25">
      <c r="W152" s="94"/>
      <c r="X152" s="94"/>
      <c r="Y152" s="123"/>
      <c r="Z152" s="58"/>
      <c r="AA152" s="124"/>
      <c r="AB152" s="125"/>
      <c r="AC152" s="125"/>
      <c r="AD152" s="94"/>
    </row>
    <row r="153" spans="23:30" x14ac:dyDescent="0.25">
      <c r="W153" s="94"/>
      <c r="X153" s="94"/>
      <c r="Y153" s="123"/>
      <c r="Z153" s="58"/>
      <c r="AA153" s="124"/>
      <c r="AB153" s="125"/>
      <c r="AC153" s="125"/>
      <c r="AD153" s="94"/>
    </row>
    <row r="154" spans="23:30" x14ac:dyDescent="0.25">
      <c r="W154" s="94"/>
      <c r="X154" s="94"/>
      <c r="Y154" s="123"/>
      <c r="Z154" s="58"/>
      <c r="AA154" s="124"/>
      <c r="AB154" s="125"/>
      <c r="AC154" s="125"/>
      <c r="AD154" s="94"/>
    </row>
    <row r="155" spans="23:30" x14ac:dyDescent="0.25">
      <c r="W155" s="94"/>
      <c r="Y155" s="123"/>
      <c r="Z155" s="94"/>
      <c r="AA155" s="124"/>
      <c r="AB155" s="125"/>
      <c r="AC155" s="125"/>
      <c r="AD155" s="94"/>
    </row>
    <row r="156" spans="23:30" x14ac:dyDescent="0.25">
      <c r="W156" s="94"/>
      <c r="X156" s="94"/>
      <c r="Y156" s="123"/>
      <c r="Z156" s="94"/>
      <c r="AA156" s="124"/>
      <c r="AB156" s="125"/>
      <c r="AC156" s="125"/>
      <c r="AD156" s="94"/>
    </row>
    <row r="157" spans="23:30" x14ac:dyDescent="0.25">
      <c r="W157" s="94"/>
      <c r="X157" s="94"/>
      <c r="Y157" s="123"/>
      <c r="Z157" s="94"/>
      <c r="AA157" s="124"/>
      <c r="AB157" s="125"/>
      <c r="AC157" s="125"/>
      <c r="AD157" s="94"/>
    </row>
    <row r="158" spans="23:30" x14ac:dyDescent="0.25">
      <c r="W158" s="94"/>
      <c r="X158" s="94"/>
      <c r="Y158" s="94"/>
      <c r="Z158" s="94"/>
      <c r="AA158" s="124"/>
      <c r="AB158" s="125"/>
      <c r="AC158" s="125"/>
      <c r="AD158" s="94"/>
    </row>
    <row r="159" spans="23:30" x14ac:dyDescent="0.25">
      <c r="W159" s="94"/>
      <c r="X159" s="94"/>
      <c r="Y159" s="94"/>
      <c r="Z159" s="94"/>
      <c r="AA159" s="124"/>
      <c r="AB159" s="125"/>
      <c r="AC159" s="125"/>
      <c r="AD159" s="94"/>
    </row>
    <row r="160" spans="23:30" x14ac:dyDescent="0.25">
      <c r="W160" s="94"/>
      <c r="Y160" s="94"/>
      <c r="Z160" s="94"/>
      <c r="AA160" s="124"/>
      <c r="AB160" s="125"/>
      <c r="AC160" s="125"/>
      <c r="AD160" s="94"/>
    </row>
    <row r="161" spans="23:30" x14ac:dyDescent="0.25">
      <c r="W161" s="94"/>
      <c r="X161" s="94"/>
      <c r="Y161" s="94"/>
      <c r="Z161" s="94"/>
      <c r="AA161" s="124"/>
      <c r="AB161" s="125"/>
      <c r="AC161" s="125"/>
      <c r="AD161" s="94"/>
    </row>
    <row r="162" spans="23:30" x14ac:dyDescent="0.25">
      <c r="W162" s="94"/>
      <c r="X162" s="94"/>
      <c r="Y162" s="94"/>
      <c r="Z162" s="94"/>
      <c r="AA162" s="124"/>
      <c r="AB162" s="125"/>
      <c r="AC162" s="125"/>
      <c r="AD162" s="94"/>
    </row>
    <row r="163" spans="23:30" x14ac:dyDescent="0.25">
      <c r="W163" s="94"/>
      <c r="X163" s="94"/>
      <c r="Y163" s="94"/>
      <c r="Z163" s="94"/>
      <c r="AA163" s="124"/>
      <c r="AB163" s="125"/>
      <c r="AC163" s="125"/>
      <c r="AD163" s="94"/>
    </row>
    <row r="164" spans="23:30" x14ac:dyDescent="0.25">
      <c r="W164" s="94"/>
      <c r="X164" s="94"/>
      <c r="Y164" s="94"/>
      <c r="Z164" s="94"/>
      <c r="AA164" s="124"/>
      <c r="AB164" s="125"/>
      <c r="AC164" s="125"/>
      <c r="AD164" s="94"/>
    </row>
    <row r="165" spans="23:30" x14ac:dyDescent="0.25">
      <c r="W165" s="94"/>
      <c r="X165" s="94"/>
      <c r="Y165" s="94"/>
      <c r="Z165" s="94"/>
      <c r="AA165" s="124"/>
      <c r="AB165" s="125"/>
      <c r="AC165" s="125"/>
      <c r="AD165" s="94"/>
    </row>
    <row r="166" spans="23:30" x14ac:dyDescent="0.25">
      <c r="W166" s="94"/>
      <c r="Y166" s="94"/>
      <c r="Z166" s="94"/>
      <c r="AA166" s="124"/>
      <c r="AB166" s="125"/>
      <c r="AC166" s="125"/>
      <c r="AD166" s="94"/>
    </row>
    <row r="167" spans="23:30" x14ac:dyDescent="0.25">
      <c r="W167" s="94"/>
      <c r="X167" s="94"/>
      <c r="Y167" s="94"/>
      <c r="Z167" s="94"/>
      <c r="AA167" s="124"/>
      <c r="AB167" s="125"/>
      <c r="AC167" s="125"/>
      <c r="AD167" s="94"/>
    </row>
    <row r="168" spans="23:30" x14ac:dyDescent="0.25">
      <c r="W168" s="94"/>
      <c r="X168" s="94"/>
      <c r="Y168" s="94"/>
      <c r="Z168" s="94"/>
      <c r="AA168" s="124"/>
      <c r="AB168" s="125"/>
      <c r="AC168" s="125"/>
      <c r="AD168" s="94"/>
    </row>
    <row r="169" spans="23:30" x14ac:dyDescent="0.25">
      <c r="W169" s="94"/>
      <c r="X169" s="94"/>
      <c r="Y169" s="94"/>
      <c r="Z169" s="94"/>
      <c r="AA169" s="124"/>
      <c r="AB169" s="125"/>
      <c r="AC169" s="125"/>
      <c r="AD169" s="94"/>
    </row>
    <row r="170" spans="23:30" x14ac:dyDescent="0.25">
      <c r="W170" s="94"/>
      <c r="Y170" s="94"/>
      <c r="Z170" s="94"/>
      <c r="AA170" s="124"/>
      <c r="AB170" s="125"/>
      <c r="AC170" s="125"/>
      <c r="AD170" s="94"/>
    </row>
    <row r="171" spans="23:30" x14ac:dyDescent="0.25">
      <c r="W171" s="94"/>
      <c r="X171" s="94"/>
      <c r="Y171" s="94"/>
      <c r="Z171" s="94"/>
      <c r="AD171" s="94"/>
    </row>
    <row r="172" spans="23:30" x14ac:dyDescent="0.25">
      <c r="W172" s="94"/>
      <c r="X172" s="94"/>
      <c r="Y172" s="94"/>
      <c r="Z172" s="94"/>
      <c r="AD172" s="94"/>
    </row>
    <row r="173" spans="23:30" x14ac:dyDescent="0.25">
      <c r="W173" s="94"/>
      <c r="X173" s="94"/>
      <c r="Y173" s="94"/>
      <c r="Z173" s="94"/>
      <c r="AD173" s="94"/>
    </row>
    <row r="174" spans="23:30" x14ac:dyDescent="0.25">
      <c r="W174" s="94"/>
      <c r="X174" s="94"/>
      <c r="Y174" s="94"/>
      <c r="Z174" s="94"/>
      <c r="AB174" s="94"/>
      <c r="AD174" s="94"/>
    </row>
    <row r="175" spans="23:30" x14ac:dyDescent="0.25">
      <c r="W175" s="94"/>
      <c r="Y175" s="58"/>
      <c r="Z175" s="58"/>
      <c r="AA175" s="94"/>
    </row>
    <row r="176" spans="23:30" x14ac:dyDescent="0.25">
      <c r="W176" s="94"/>
      <c r="X176" s="94"/>
      <c r="Y176" s="58"/>
      <c r="Z176" s="58"/>
      <c r="AA176" s="94"/>
      <c r="AD176" s="94"/>
    </row>
    <row r="177" spans="23:30" x14ac:dyDescent="0.25">
      <c r="W177" s="94"/>
      <c r="X177" s="94"/>
      <c r="Y177" s="58"/>
      <c r="Z177" s="58"/>
      <c r="AA177" s="94"/>
      <c r="AD177" s="94"/>
    </row>
    <row r="178" spans="23:30" x14ac:dyDescent="0.25">
      <c r="W178" s="94"/>
      <c r="X178" s="94"/>
      <c r="Y178" s="58"/>
      <c r="Z178" s="58"/>
      <c r="AA178" s="94"/>
      <c r="AD178" s="94"/>
    </row>
    <row r="179" spans="23:30" x14ac:dyDescent="0.25">
      <c r="W179" s="94"/>
      <c r="Y179" s="94"/>
      <c r="Z179" s="94"/>
      <c r="AA179" s="94"/>
      <c r="AD179" s="94"/>
    </row>
    <row r="180" spans="23:30" x14ac:dyDescent="0.25">
      <c r="W180" s="94"/>
      <c r="X180" s="94"/>
      <c r="Y180" s="94"/>
      <c r="Z180" s="94"/>
      <c r="AA180" s="94"/>
      <c r="AB180" s="59"/>
      <c r="AD180" s="94"/>
    </row>
    <row r="181" spans="23:30" x14ac:dyDescent="0.25">
      <c r="W181" s="94"/>
      <c r="X181" s="94"/>
      <c r="Y181" s="94"/>
      <c r="Z181" s="94"/>
      <c r="AA181" s="94"/>
      <c r="AD181" s="94"/>
    </row>
    <row r="182" spans="23:30" x14ac:dyDescent="0.25">
      <c r="W182" s="94"/>
      <c r="X182" s="94"/>
      <c r="Y182" s="94"/>
      <c r="Z182" s="94"/>
      <c r="AA182" s="59"/>
      <c r="AD182" s="94"/>
    </row>
    <row r="183" spans="23:30" x14ac:dyDescent="0.25">
      <c r="W183" s="94"/>
      <c r="Y183" s="94"/>
      <c r="Z183" s="94"/>
      <c r="AA183" s="94"/>
      <c r="AD183" s="94"/>
    </row>
    <row r="184" spans="23:30" x14ac:dyDescent="0.25">
      <c r="W184" s="94"/>
      <c r="X184" s="94"/>
      <c r="Y184" s="94"/>
      <c r="Z184" s="94"/>
      <c r="AA184" s="59"/>
      <c r="AD184" s="94"/>
    </row>
    <row r="185" spans="23:30" x14ac:dyDescent="0.25">
      <c r="W185" s="94"/>
      <c r="X185" s="94"/>
      <c r="Y185" s="94"/>
      <c r="Z185" s="94"/>
      <c r="AA185" s="59"/>
      <c r="AD185" s="94"/>
    </row>
    <row r="186" spans="23:30" x14ac:dyDescent="0.25">
      <c r="W186" s="94"/>
      <c r="X186" s="94"/>
      <c r="Y186" s="94"/>
      <c r="Z186" s="94"/>
      <c r="AA186" s="94"/>
      <c r="AB186" s="59"/>
      <c r="AD186" s="94"/>
    </row>
    <row r="187" spans="23:30" x14ac:dyDescent="0.25">
      <c r="W187" s="94"/>
      <c r="Y187" s="94"/>
      <c r="Z187" s="94"/>
      <c r="AA187" s="94"/>
      <c r="AB187" s="59"/>
      <c r="AD187" s="94"/>
    </row>
    <row r="188" spans="23:30" x14ac:dyDescent="0.25">
      <c r="W188" s="94"/>
      <c r="X188" s="94"/>
      <c r="Y188" s="94"/>
      <c r="Z188" s="94"/>
      <c r="AA188" s="94"/>
      <c r="AB188" s="59"/>
      <c r="AD188" s="94"/>
    </row>
    <row r="189" spans="23:30" x14ac:dyDescent="0.25">
      <c r="W189" s="94"/>
      <c r="X189" s="94"/>
      <c r="Y189" s="94"/>
      <c r="Z189" s="94"/>
      <c r="AA189" s="94"/>
      <c r="AB189" s="59"/>
      <c r="AD189" s="94"/>
    </row>
    <row r="190" spans="23:30" x14ac:dyDescent="0.25">
      <c r="W190" s="94"/>
      <c r="X190" s="94"/>
      <c r="Y190" s="94"/>
      <c r="Z190" s="94"/>
      <c r="AA190" s="94"/>
      <c r="AD190" s="94"/>
    </row>
    <row r="191" spans="23:30" x14ac:dyDescent="0.25">
      <c r="W191" s="94"/>
      <c r="Y191" s="94"/>
      <c r="Z191" s="94"/>
      <c r="AA191" s="94"/>
      <c r="AB191" s="94"/>
      <c r="AD191" s="94"/>
    </row>
    <row r="192" spans="23:30" x14ac:dyDescent="0.25">
      <c r="W192" s="94"/>
      <c r="X192" s="94"/>
      <c r="Y192" s="94"/>
      <c r="Z192" s="94"/>
      <c r="AA192" s="94"/>
      <c r="AB192" s="94"/>
      <c r="AD192" s="94"/>
    </row>
    <row r="193" spans="23:30" x14ac:dyDescent="0.25">
      <c r="W193" s="94"/>
      <c r="X193" s="94"/>
      <c r="Y193" s="94"/>
      <c r="Z193" s="94"/>
      <c r="AA193" s="94"/>
      <c r="AB193" s="57"/>
      <c r="AD193" s="94"/>
    </row>
    <row r="194" spans="23:30" x14ac:dyDescent="0.25">
      <c r="W194" s="94"/>
      <c r="X194" s="94"/>
      <c r="Y194" s="94"/>
      <c r="Z194" s="94"/>
      <c r="AA194" s="94"/>
      <c r="AD194" s="94"/>
    </row>
    <row r="195" spans="23:30" x14ac:dyDescent="0.25">
      <c r="W195" s="94"/>
      <c r="Y195" s="58"/>
      <c r="Z195" s="58"/>
      <c r="AA195" s="94"/>
    </row>
    <row r="196" spans="23:30" x14ac:dyDescent="0.25">
      <c r="W196" s="94"/>
      <c r="X196" s="94"/>
      <c r="Y196" s="58"/>
      <c r="Z196" s="58"/>
      <c r="AA196" s="94"/>
      <c r="AD196" s="94"/>
    </row>
    <row r="197" spans="23:30" x14ac:dyDescent="0.25">
      <c r="W197" s="94"/>
      <c r="X197" s="94"/>
      <c r="Y197" s="58"/>
      <c r="Z197" s="58"/>
      <c r="AA197" s="94"/>
      <c r="AD197" s="94"/>
    </row>
    <row r="198" spans="23:30" x14ac:dyDescent="0.25">
      <c r="W198" s="94"/>
      <c r="X198" s="94"/>
      <c r="Y198" s="58"/>
      <c r="Z198" s="58"/>
      <c r="AA198" s="94"/>
      <c r="AD198" s="94"/>
    </row>
    <row r="199" spans="23:30" x14ac:dyDescent="0.25">
      <c r="W199" s="94"/>
      <c r="X199" s="94"/>
      <c r="Y199" s="58"/>
      <c r="Z199" s="58"/>
      <c r="AA199" s="94"/>
      <c r="AD199" s="94"/>
    </row>
    <row r="200" spans="23:30" x14ac:dyDescent="0.25">
      <c r="W200" s="94"/>
      <c r="Y200" s="94"/>
      <c r="Z200" s="94"/>
      <c r="AA200" s="94"/>
      <c r="AD200" s="94"/>
    </row>
    <row r="201" spans="23:30" x14ac:dyDescent="0.25">
      <c r="W201" s="94"/>
      <c r="X201" s="94"/>
      <c r="Y201" s="94"/>
      <c r="Z201" s="94"/>
      <c r="AA201" s="94"/>
      <c r="AD201" s="94"/>
    </row>
    <row r="202" spans="23:30" x14ac:dyDescent="0.25">
      <c r="W202" s="94"/>
      <c r="X202" s="94"/>
      <c r="Y202" s="94"/>
      <c r="Z202" s="94"/>
      <c r="AA202" s="94"/>
      <c r="AD202" s="94"/>
    </row>
    <row r="203" spans="23:30" x14ac:dyDescent="0.25">
      <c r="W203" s="94"/>
      <c r="X203" s="94"/>
      <c r="Y203" s="94"/>
      <c r="Z203" s="94"/>
      <c r="AA203" s="94"/>
      <c r="AD203" s="94"/>
    </row>
    <row r="204" spans="23:30" x14ac:dyDescent="0.25">
      <c r="W204" s="94"/>
      <c r="X204" s="94"/>
      <c r="Y204" s="94"/>
      <c r="Z204" s="94"/>
      <c r="AA204" s="94"/>
      <c r="AD204" s="94"/>
    </row>
    <row r="205" spans="23:30" x14ac:dyDescent="0.25">
      <c r="W205" s="94"/>
      <c r="Y205" s="94"/>
      <c r="Z205" s="94"/>
      <c r="AA205" s="94"/>
      <c r="AD205" s="94"/>
    </row>
    <row r="206" spans="23:30" x14ac:dyDescent="0.25">
      <c r="W206" s="94"/>
      <c r="X206" s="94"/>
      <c r="Y206" s="94"/>
      <c r="Z206" s="94"/>
      <c r="AA206" s="94"/>
      <c r="AD206" s="94"/>
    </row>
    <row r="207" spans="23:30" x14ac:dyDescent="0.25">
      <c r="W207" s="94"/>
      <c r="X207" s="94"/>
      <c r="Y207" s="94"/>
      <c r="Z207" s="94"/>
      <c r="AA207" s="94"/>
      <c r="AD207" s="94"/>
    </row>
    <row r="208" spans="23:30" x14ac:dyDescent="0.25">
      <c r="W208" s="94"/>
      <c r="X208" s="94"/>
      <c r="Y208" s="94"/>
      <c r="Z208" s="94"/>
      <c r="AA208" s="94"/>
      <c r="AD208" s="94"/>
    </row>
    <row r="209" spans="23:31" x14ac:dyDescent="0.25">
      <c r="W209" s="94"/>
      <c r="X209" s="94"/>
      <c r="Y209" s="94"/>
      <c r="Z209" s="94"/>
      <c r="AA209" s="94"/>
      <c r="AD209" s="94"/>
    </row>
    <row r="210" spans="23:31" x14ac:dyDescent="0.25">
      <c r="W210" s="94"/>
      <c r="Y210" s="94"/>
      <c r="Z210" s="94"/>
      <c r="AA210" s="94"/>
      <c r="AD210" s="94"/>
    </row>
    <row r="211" spans="23:31" x14ac:dyDescent="0.25">
      <c r="W211" s="94"/>
      <c r="X211" s="94"/>
      <c r="Y211" s="94"/>
      <c r="Z211" s="94"/>
      <c r="AA211" s="94"/>
      <c r="AD211" s="94"/>
    </row>
    <row r="212" spans="23:31" x14ac:dyDescent="0.25">
      <c r="W212" s="94"/>
      <c r="X212" s="94"/>
      <c r="Y212" s="94"/>
      <c r="Z212" s="94"/>
      <c r="AA212" s="94"/>
      <c r="AD212" s="94"/>
    </row>
    <row r="213" spans="23:31" x14ac:dyDescent="0.25">
      <c r="W213" s="94"/>
      <c r="X213" s="94"/>
      <c r="Y213" s="94"/>
      <c r="Z213" s="94"/>
      <c r="AA213" s="94"/>
      <c r="AB213" s="59"/>
      <c r="AD213" s="94"/>
    </row>
    <row r="214" spans="23:31" x14ac:dyDescent="0.25">
      <c r="W214" s="94"/>
      <c r="X214" s="94"/>
      <c r="Y214" s="94"/>
      <c r="Z214" s="94"/>
      <c r="AA214" s="124"/>
      <c r="AD214" s="94"/>
    </row>
    <row r="215" spans="23:31" x14ac:dyDescent="0.25">
      <c r="W215" s="94"/>
      <c r="Y215" s="94"/>
      <c r="Z215" s="94"/>
      <c r="AA215" s="124"/>
      <c r="AB215" s="94"/>
      <c r="AD215" s="94"/>
    </row>
    <row r="216" spans="23:31" x14ac:dyDescent="0.25">
      <c r="W216" s="94"/>
      <c r="X216" s="94"/>
      <c r="Y216" s="94"/>
      <c r="Z216" s="94"/>
      <c r="AA216" s="124"/>
      <c r="AD216" s="94"/>
    </row>
    <row r="217" spans="23:31" x14ac:dyDescent="0.25">
      <c r="W217" s="94"/>
      <c r="X217" s="94"/>
      <c r="Y217" s="94"/>
      <c r="Z217" s="94"/>
      <c r="AA217" s="124"/>
      <c r="AB217" s="59"/>
      <c r="AD217" s="94"/>
    </row>
    <row r="218" spans="23:31" x14ac:dyDescent="0.25">
      <c r="W218" s="94"/>
      <c r="X218" s="94"/>
      <c r="Y218" s="94"/>
      <c r="Z218" s="94"/>
      <c r="AA218" s="124"/>
      <c r="AB218" s="59"/>
      <c r="AD218" s="94"/>
    </row>
    <row r="219" spans="23:31" x14ac:dyDescent="0.25">
      <c r="W219" s="94"/>
      <c r="X219" s="94"/>
      <c r="Y219" s="94"/>
      <c r="Z219" s="94"/>
      <c r="AA219" s="124"/>
      <c r="AB219" s="59"/>
      <c r="AD219" s="94"/>
    </row>
    <row r="220" spans="23:31" x14ac:dyDescent="0.25">
      <c r="W220" s="94"/>
      <c r="Y220" s="58"/>
      <c r="Z220" s="58"/>
      <c r="AA220" s="124"/>
    </row>
    <row r="221" spans="23:31" x14ac:dyDescent="0.25">
      <c r="W221" s="94"/>
      <c r="X221" s="94"/>
      <c r="Y221" s="58"/>
      <c r="Z221" s="58"/>
      <c r="AA221" s="124"/>
      <c r="AD221" s="94"/>
      <c r="AE221" t="s">
        <v>634</v>
      </c>
    </row>
    <row r="222" spans="23:31" x14ac:dyDescent="0.25">
      <c r="W222" s="94"/>
      <c r="X222" s="94"/>
      <c r="Y222" s="58"/>
      <c r="Z222" s="58"/>
      <c r="AA222" s="124"/>
      <c r="AD222" s="94"/>
    </row>
    <row r="223" spans="23:31" x14ac:dyDescent="0.25">
      <c r="W223" s="94"/>
      <c r="X223" s="94"/>
      <c r="Y223" s="58"/>
      <c r="Z223" s="58"/>
      <c r="AA223" s="124"/>
      <c r="AD223" s="94"/>
    </row>
    <row r="224" spans="23:31" x14ac:dyDescent="0.25">
      <c r="W224" s="94"/>
      <c r="Y224" s="94"/>
      <c r="Z224" s="94"/>
      <c r="AA224" s="124"/>
      <c r="AD224" s="94"/>
    </row>
    <row r="225" spans="23:30" x14ac:dyDescent="0.25">
      <c r="W225" s="94"/>
      <c r="X225" s="94"/>
      <c r="Y225" s="94"/>
      <c r="Z225" s="94"/>
      <c r="AA225" s="124"/>
      <c r="AD225" s="94"/>
    </row>
    <row r="226" spans="23:30" x14ac:dyDescent="0.25">
      <c r="W226" s="94"/>
      <c r="X226" s="94"/>
      <c r="Y226" s="94"/>
      <c r="Z226" s="94"/>
      <c r="AA226" s="124"/>
      <c r="AD226" s="94"/>
    </row>
    <row r="227" spans="23:30" x14ac:dyDescent="0.25">
      <c r="W227" s="94"/>
      <c r="X227" s="94"/>
      <c r="Y227" s="94"/>
      <c r="Z227" s="94"/>
      <c r="AA227" s="124"/>
      <c r="AD227" s="94"/>
    </row>
    <row r="228" spans="23:30" x14ac:dyDescent="0.25">
      <c r="W228" s="94"/>
      <c r="Y228" s="94"/>
      <c r="Z228" s="94"/>
      <c r="AA228" s="124"/>
      <c r="AD228" s="94"/>
    </row>
    <row r="229" spans="23:30" x14ac:dyDescent="0.25">
      <c r="W229" s="94"/>
      <c r="X229" s="94"/>
      <c r="Y229" s="94"/>
      <c r="Z229" s="94"/>
      <c r="AA229" s="124"/>
      <c r="AD229" s="94"/>
    </row>
    <row r="230" spans="23:30" x14ac:dyDescent="0.25">
      <c r="W230" s="94"/>
      <c r="X230" s="94"/>
      <c r="Y230" s="94"/>
      <c r="Z230" s="94"/>
      <c r="AA230" s="124"/>
      <c r="AD230" s="94"/>
    </row>
    <row r="231" spans="23:30" x14ac:dyDescent="0.25">
      <c r="W231" s="94"/>
      <c r="X231" s="94"/>
      <c r="Y231" s="94"/>
      <c r="Z231" s="94"/>
      <c r="AA231" s="124"/>
      <c r="AD231" s="94"/>
    </row>
    <row r="232" spans="23:30" x14ac:dyDescent="0.25">
      <c r="W232" s="94"/>
      <c r="Y232" s="94"/>
      <c r="Z232" s="94"/>
      <c r="AA232" s="124"/>
      <c r="AD232" s="94"/>
    </row>
    <row r="233" spans="23:30" x14ac:dyDescent="0.25">
      <c r="W233" s="94"/>
      <c r="X233" s="94"/>
      <c r="Y233" s="94"/>
      <c r="Z233" s="94"/>
      <c r="AA233" s="124"/>
      <c r="AD233" s="94"/>
    </row>
    <row r="234" spans="23:30" x14ac:dyDescent="0.25">
      <c r="W234" s="94"/>
      <c r="X234" s="94"/>
      <c r="Y234" s="94"/>
      <c r="Z234" s="94"/>
      <c r="AA234" s="124"/>
      <c r="AB234" s="59"/>
      <c r="AD234" s="94"/>
    </row>
    <row r="235" spans="23:30" x14ac:dyDescent="0.25">
      <c r="W235" s="94"/>
      <c r="X235" s="94"/>
      <c r="Y235" s="94"/>
      <c r="Z235" s="94"/>
      <c r="AA235" s="124"/>
      <c r="AD235" s="94"/>
    </row>
    <row r="236" spans="23:30" x14ac:dyDescent="0.25">
      <c r="W236" s="94"/>
      <c r="Y236" s="94"/>
      <c r="Z236" s="94"/>
      <c r="AA236" s="124"/>
      <c r="AD236" s="94"/>
    </row>
    <row r="237" spans="23:30" x14ac:dyDescent="0.25">
      <c r="W237" s="94"/>
      <c r="X237" s="94"/>
      <c r="Y237" s="94"/>
      <c r="Z237" s="94"/>
      <c r="AA237" s="124"/>
      <c r="AD237" s="94"/>
    </row>
    <row r="238" spans="23:30" x14ac:dyDescent="0.25">
      <c r="W238" s="94"/>
      <c r="X238" s="94"/>
      <c r="Y238" s="94"/>
      <c r="Z238" s="94"/>
      <c r="AB238" s="94"/>
      <c r="AD238" s="94"/>
    </row>
    <row r="239" spans="23:30" x14ac:dyDescent="0.25">
      <c r="W239" s="94"/>
      <c r="X239" s="94"/>
      <c r="Y239" s="94"/>
      <c r="Z239" s="94"/>
      <c r="AA239" s="94"/>
      <c r="AB239" s="94"/>
      <c r="AD239" s="94"/>
    </row>
    <row r="240" spans="23:30" x14ac:dyDescent="0.25">
      <c r="W240" s="94"/>
      <c r="Y240" s="58"/>
      <c r="Z240" s="58"/>
      <c r="AA240" s="58"/>
    </row>
    <row r="241" spans="23:30" x14ac:dyDescent="0.25">
      <c r="W241" s="94"/>
      <c r="X241" s="94"/>
      <c r="Y241" s="58"/>
      <c r="Z241" s="58"/>
      <c r="AA241" s="58"/>
      <c r="AD241" s="94"/>
    </row>
    <row r="242" spans="23:30" x14ac:dyDescent="0.25">
      <c r="W242" s="94"/>
      <c r="X242" s="94"/>
      <c r="Y242" s="58"/>
      <c r="Z242" s="58"/>
      <c r="AA242" s="58"/>
      <c r="AD242" s="94"/>
    </row>
    <row r="243" spans="23:30" x14ac:dyDescent="0.25">
      <c r="W243" s="94"/>
      <c r="X243" s="94"/>
      <c r="Y243" s="58"/>
      <c r="Z243" s="58"/>
      <c r="AA243" s="58"/>
      <c r="AD243" s="94"/>
    </row>
    <row r="244" spans="23:30" x14ac:dyDescent="0.25">
      <c r="W244" s="94"/>
      <c r="X244" s="94"/>
      <c r="Y244" s="58"/>
      <c r="Z244" s="58"/>
      <c r="AA244" s="124"/>
      <c r="AD244" s="94"/>
    </row>
    <row r="245" spans="23:30" x14ac:dyDescent="0.25">
      <c r="W245" s="94"/>
      <c r="X245" s="94"/>
      <c r="Y245" s="58"/>
      <c r="Z245" s="58"/>
      <c r="AA245" s="124"/>
      <c r="AD245" s="94"/>
    </row>
    <row r="246" spans="23:30" x14ac:dyDescent="0.25">
      <c r="W246" s="94"/>
      <c r="Y246" s="58"/>
      <c r="Z246" s="58"/>
      <c r="AA246" s="124"/>
      <c r="AB246" s="59"/>
      <c r="AD246" s="94"/>
    </row>
    <row r="247" spans="23:30" x14ac:dyDescent="0.25">
      <c r="W247" s="94"/>
      <c r="X247" s="94"/>
      <c r="Y247" s="94"/>
      <c r="Z247" s="94"/>
      <c r="AA247" s="58"/>
      <c r="AD247" s="94"/>
    </row>
    <row r="248" spans="23:30" x14ac:dyDescent="0.25">
      <c r="W248" s="94"/>
      <c r="X248" s="94"/>
      <c r="Y248" s="94"/>
      <c r="Z248" s="94"/>
      <c r="AA248" s="58"/>
      <c r="AD248" s="94"/>
    </row>
    <row r="249" spans="23:30" x14ac:dyDescent="0.25">
      <c r="W249" s="94"/>
      <c r="X249" s="94"/>
      <c r="Y249" s="94"/>
      <c r="Z249" s="94"/>
      <c r="AA249" s="58"/>
      <c r="AD249" s="94"/>
    </row>
    <row r="250" spans="23:30" x14ac:dyDescent="0.25">
      <c r="W250" s="94"/>
      <c r="X250" s="94"/>
      <c r="Y250" s="94"/>
      <c r="Z250" s="94"/>
      <c r="AA250" s="58"/>
      <c r="AD250" s="94"/>
    </row>
    <row r="251" spans="23:30" x14ac:dyDescent="0.25">
      <c r="W251" s="94"/>
      <c r="X251" s="94"/>
      <c r="Y251" s="94"/>
      <c r="Z251" s="94"/>
      <c r="AA251" s="58"/>
      <c r="AD251" s="94"/>
    </row>
    <row r="252" spans="23:30" x14ac:dyDescent="0.25">
      <c r="W252" s="94"/>
      <c r="X252" s="94"/>
      <c r="Y252" s="94"/>
      <c r="Z252" s="94"/>
      <c r="AA252" s="58"/>
      <c r="AD252" s="94"/>
    </row>
    <row r="253" spans="23:30" x14ac:dyDescent="0.25">
      <c r="W253" s="94"/>
      <c r="X253" s="94"/>
      <c r="Y253" s="94"/>
      <c r="Z253" s="94"/>
      <c r="AA253" s="58"/>
      <c r="AD253" s="94"/>
    </row>
    <row r="254" spans="23:30" x14ac:dyDescent="0.25">
      <c r="W254" s="94"/>
      <c r="Y254" s="94"/>
      <c r="Z254" s="94"/>
      <c r="AD254" s="94"/>
    </row>
    <row r="255" spans="23:30" x14ac:dyDescent="0.25">
      <c r="W255" s="94"/>
      <c r="X255" s="94"/>
      <c r="Y255" s="94"/>
      <c r="Z255" s="94"/>
      <c r="AD255" s="94"/>
    </row>
    <row r="256" spans="23:30" x14ac:dyDescent="0.25">
      <c r="W256" s="94"/>
      <c r="X256" s="94"/>
      <c r="Y256" s="94"/>
      <c r="Z256" s="94"/>
      <c r="AD256" s="94"/>
    </row>
    <row r="257" spans="23:30" x14ac:dyDescent="0.25">
      <c r="W257" s="94"/>
      <c r="X257" s="94"/>
      <c r="Y257" s="94"/>
      <c r="Z257" s="94"/>
      <c r="AD257" s="94"/>
    </row>
    <row r="258" spans="23:30" x14ac:dyDescent="0.25">
      <c r="W258" s="94"/>
      <c r="X258" s="94"/>
      <c r="Y258" s="94"/>
      <c r="Z258" s="94"/>
      <c r="AD258" s="94"/>
    </row>
    <row r="259" spans="23:30" x14ac:dyDescent="0.25">
      <c r="W259" s="94"/>
      <c r="X259" s="94"/>
      <c r="Y259" s="94"/>
      <c r="Z259" s="94"/>
      <c r="AD259" s="94"/>
    </row>
    <row r="260" spans="23:30" x14ac:dyDescent="0.25">
      <c r="W260" s="94"/>
      <c r="X260" s="94"/>
      <c r="Y260" s="94"/>
      <c r="Z260" s="94"/>
      <c r="AD260" s="94"/>
    </row>
    <row r="261" spans="23:30" x14ac:dyDescent="0.25">
      <c r="W261" s="94"/>
      <c r="Y261" s="94"/>
      <c r="Z261" s="94"/>
      <c r="AD261" s="94"/>
    </row>
    <row r="262" spans="23:30" x14ac:dyDescent="0.25">
      <c r="W262" s="94"/>
      <c r="X262" s="94"/>
      <c r="Y262" s="94"/>
      <c r="Z262" s="94"/>
      <c r="AD262" s="94"/>
    </row>
    <row r="263" spans="23:30" x14ac:dyDescent="0.25">
      <c r="W263" s="94"/>
      <c r="X263" s="94"/>
      <c r="Y263" s="94"/>
      <c r="Z263" s="94"/>
      <c r="AD263" s="94"/>
    </row>
    <row r="264" spans="23:30" x14ac:dyDescent="0.25">
      <c r="W264" s="94"/>
      <c r="X264" s="94"/>
      <c r="Y264" s="94"/>
      <c r="Z264" s="94"/>
      <c r="AD264" s="94"/>
    </row>
    <row r="265" spans="23:30" x14ac:dyDescent="0.25">
      <c r="W265" s="94"/>
      <c r="X265" s="94"/>
      <c r="Y265" s="94"/>
      <c r="Z265" s="94"/>
      <c r="AD265" s="94"/>
    </row>
    <row r="266" spans="23:30" x14ac:dyDescent="0.25">
      <c r="W266" s="94"/>
      <c r="X266" s="94"/>
      <c r="Y266" s="94"/>
      <c r="Z266" s="94"/>
      <c r="AD266" s="94"/>
    </row>
    <row r="267" spans="23:30" x14ac:dyDescent="0.25">
      <c r="W267" s="94"/>
      <c r="X267" s="94"/>
      <c r="Y267" s="94"/>
      <c r="Z267" s="94"/>
      <c r="AD267" s="94"/>
    </row>
    <row r="268" spans="23:30" x14ac:dyDescent="0.25">
      <c r="W268" s="94"/>
      <c r="Y268" s="94"/>
      <c r="Z268" s="94"/>
      <c r="AD268" s="94"/>
    </row>
    <row r="269" spans="23:30" x14ac:dyDescent="0.25">
      <c r="W269" s="94"/>
      <c r="X269" s="94"/>
      <c r="Y269" s="94"/>
      <c r="Z269" s="94"/>
      <c r="AD269" s="94"/>
    </row>
    <row r="270" spans="23:30" x14ac:dyDescent="0.25">
      <c r="W270" s="94"/>
      <c r="X270" s="94"/>
      <c r="Y270" s="94"/>
      <c r="Z270" s="94"/>
      <c r="AD270" s="94"/>
    </row>
    <row r="271" spans="23:30" x14ac:dyDescent="0.25">
      <c r="W271" s="94"/>
      <c r="X271" s="94"/>
      <c r="Y271" s="94"/>
      <c r="Z271" s="94"/>
      <c r="AD271" s="94"/>
    </row>
    <row r="272" spans="23:30" x14ac:dyDescent="0.25">
      <c r="W272" s="94"/>
      <c r="X272" s="94"/>
      <c r="Y272" s="94"/>
      <c r="Z272" s="94"/>
      <c r="AD272" s="94"/>
    </row>
    <row r="273" spans="23:30" x14ac:dyDescent="0.25">
      <c r="W273" s="94"/>
      <c r="X273" s="94"/>
      <c r="Y273" s="94"/>
      <c r="Z273" s="94"/>
      <c r="AD273" s="94"/>
    </row>
    <row r="274" spans="23:30" x14ac:dyDescent="0.25">
      <c r="W274" s="94"/>
      <c r="X274" s="94"/>
      <c r="Y274" s="94"/>
      <c r="Z274" s="94"/>
      <c r="AD274" s="94"/>
    </row>
  </sheetData>
  <sortState xmlns:xlrd2="http://schemas.microsoft.com/office/spreadsheetml/2017/richdata2" ref="W51:AD128">
    <sortCondition ref="W51:W128"/>
  </sortState>
  <pageMargins left="0.7" right="0.2" top="0.75" bottom="0.5" header="0.3" footer="0.3"/>
  <pageSetup orientation="portrait" r:id="rId1"/>
  <headerFooter>
    <oddHeader>&amp;C&amp;"Times New Roman,Bold"&amp;10FY20 LWG Data Collection&amp;R8/20/19</oddHeader>
    <oddFooter>&amp;C&amp;"Times New Roman,Italic"&amp;8USDA is an Equal Opportunity Provider and Employer</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1:J63"/>
  <sheetViews>
    <sheetView view="pageLayout" topLeftCell="A4" zoomScaleNormal="100" workbookViewId="0">
      <selection activeCell="C36" sqref="C36"/>
    </sheetView>
  </sheetViews>
  <sheetFormatPr defaultRowHeight="15" x14ac:dyDescent="0.25"/>
  <cols>
    <col min="1" max="1" width="1.85546875" customWidth="1"/>
    <col min="2" max="2" width="2.140625" customWidth="1"/>
    <col min="3" max="3" width="20.42578125" customWidth="1"/>
    <col min="4" max="4" width="2.140625" customWidth="1"/>
    <col min="5" max="5" width="3.42578125" customWidth="1"/>
    <col min="6" max="6" width="69.7109375" customWidth="1"/>
  </cols>
  <sheetData>
    <row r="1" spans="2:10" ht="5.25" customHeight="1" x14ac:dyDescent="0.25"/>
    <row r="2" spans="2:10" ht="18.75" x14ac:dyDescent="0.3">
      <c r="B2" s="5" t="s">
        <v>95</v>
      </c>
    </row>
    <row r="3" spans="2:10" ht="15" customHeight="1" x14ac:dyDescent="0.3">
      <c r="B3" s="5"/>
      <c r="C3" s="4"/>
    </row>
    <row r="4" spans="2:10" ht="21" customHeight="1" x14ac:dyDescent="0.3">
      <c r="B4" s="5"/>
    </row>
    <row r="5" spans="2:10" ht="14.25" customHeight="1" x14ac:dyDescent="0.25">
      <c r="B5" s="4" t="s">
        <v>94</v>
      </c>
    </row>
    <row r="6" spans="2:10" x14ac:dyDescent="0.25">
      <c r="C6" s="18" t="s">
        <v>100</v>
      </c>
      <c r="D6" s="226"/>
      <c r="E6" s="226"/>
      <c r="F6" s="39" t="s">
        <v>810</v>
      </c>
    </row>
    <row r="7" spans="2:10" ht="12" customHeight="1" x14ac:dyDescent="0.25">
      <c r="B7" s="6"/>
      <c r="C7" s="145"/>
      <c r="D7" s="146"/>
      <c r="E7" s="146"/>
      <c r="F7" s="146"/>
    </row>
    <row r="8" spans="2:10" ht="64.5" x14ac:dyDescent="0.25">
      <c r="B8" s="3"/>
      <c r="C8" s="195" t="s">
        <v>99</v>
      </c>
      <c r="D8" s="193"/>
      <c r="E8" s="34" t="s">
        <v>83</v>
      </c>
      <c r="F8" s="203" t="s">
        <v>107</v>
      </c>
      <c r="H8" t="s">
        <v>834</v>
      </c>
    </row>
    <row r="9" spans="2:10" x14ac:dyDescent="0.25">
      <c r="B9" s="3"/>
      <c r="C9" s="194"/>
      <c r="D9" s="193"/>
      <c r="E9" s="33"/>
      <c r="F9" s="204"/>
    </row>
    <row r="10" spans="2:10" ht="55.5" customHeight="1" x14ac:dyDescent="0.25">
      <c r="B10" s="3"/>
      <c r="C10" s="195" t="s">
        <v>96</v>
      </c>
      <c r="D10" s="193"/>
      <c r="E10" s="34" t="s">
        <v>83</v>
      </c>
      <c r="F10" s="199" t="s">
        <v>118</v>
      </c>
    </row>
    <row r="11" spans="2:10" ht="12" customHeight="1" x14ac:dyDescent="0.25">
      <c r="B11" s="3"/>
      <c r="C11" s="35"/>
      <c r="D11" s="193"/>
      <c r="E11" s="33"/>
      <c r="F11" s="203"/>
      <c r="J11" s="45"/>
    </row>
    <row r="12" spans="2:10" ht="77.25" x14ac:dyDescent="0.25">
      <c r="B12" s="3"/>
      <c r="C12" s="195" t="s">
        <v>97</v>
      </c>
      <c r="D12" s="193"/>
      <c r="E12" s="34" t="s">
        <v>83</v>
      </c>
      <c r="F12" s="203" t="s">
        <v>109</v>
      </c>
      <c r="J12" s="44"/>
    </row>
    <row r="13" spans="2:10" ht="12" customHeight="1" x14ac:dyDescent="0.25">
      <c r="B13" s="3"/>
      <c r="C13" s="195"/>
      <c r="D13" s="193"/>
      <c r="E13" s="33"/>
      <c r="F13" s="203"/>
      <c r="J13" s="44"/>
    </row>
    <row r="14" spans="2:10" ht="90" x14ac:dyDescent="0.25">
      <c r="B14" s="3"/>
      <c r="C14" s="192" t="s">
        <v>119</v>
      </c>
      <c r="D14" s="193"/>
      <c r="E14" s="33"/>
      <c r="F14" s="203" t="s">
        <v>110</v>
      </c>
    </row>
    <row r="15" spans="2:10" ht="12" customHeight="1" x14ac:dyDescent="0.25">
      <c r="B15" s="3"/>
      <c r="C15" s="195"/>
      <c r="D15" s="193"/>
      <c r="E15" s="33"/>
      <c r="F15" s="286"/>
    </row>
    <row r="16" spans="2:10" ht="64.5" x14ac:dyDescent="0.25">
      <c r="B16" s="3"/>
      <c r="C16" s="195" t="s">
        <v>120</v>
      </c>
      <c r="D16" s="193"/>
      <c r="E16" s="34" t="s">
        <v>83</v>
      </c>
      <c r="F16" s="203" t="s">
        <v>108</v>
      </c>
      <c r="J16" s="44"/>
    </row>
    <row r="17" spans="2:10" ht="12" customHeight="1" x14ac:dyDescent="0.25">
      <c r="B17" s="3"/>
      <c r="C17" s="195"/>
      <c r="D17" s="193"/>
      <c r="E17" s="33"/>
      <c r="F17" s="286"/>
      <c r="J17" s="44"/>
    </row>
    <row r="18" spans="2:10" ht="90" x14ac:dyDescent="0.25">
      <c r="B18" s="3"/>
      <c r="C18" s="195" t="s">
        <v>98</v>
      </c>
      <c r="D18" s="193"/>
      <c r="E18" s="34" t="s">
        <v>83</v>
      </c>
      <c r="F18" s="204" t="s">
        <v>111</v>
      </c>
    </row>
    <row r="19" spans="2:10" x14ac:dyDescent="0.25">
      <c r="B19" s="7"/>
      <c r="C19" s="41"/>
      <c r="D19" s="7"/>
      <c r="E19" s="42"/>
      <c r="F19" s="10"/>
    </row>
    <row r="20" spans="2:10" x14ac:dyDescent="0.25">
      <c r="B20" s="3"/>
      <c r="C20" s="11"/>
      <c r="D20" s="3"/>
      <c r="E20" s="34"/>
      <c r="F20" s="8"/>
    </row>
    <row r="21" spans="2:10" x14ac:dyDescent="0.25">
      <c r="B21" s="3"/>
      <c r="C21" s="11"/>
      <c r="D21" s="3"/>
      <c r="E21" s="34"/>
      <c r="F21" s="8"/>
    </row>
    <row r="22" spans="2:10" x14ac:dyDescent="0.25">
      <c r="B22" s="3"/>
      <c r="C22" s="11"/>
      <c r="D22" s="3"/>
      <c r="E22" s="34"/>
      <c r="F22" s="8"/>
    </row>
    <row r="23" spans="2:10" x14ac:dyDescent="0.25">
      <c r="B23" s="3"/>
      <c r="C23" s="11"/>
      <c r="D23" s="3"/>
      <c r="E23" s="34"/>
      <c r="F23" s="8"/>
    </row>
    <row r="24" spans="2:10" x14ac:dyDescent="0.25">
      <c r="B24" s="3"/>
      <c r="C24" s="11"/>
      <c r="D24" s="3"/>
      <c r="E24" s="33"/>
      <c r="F24" s="40"/>
    </row>
    <row r="25" spans="2:10" ht="12.75" customHeight="1" x14ac:dyDescent="0.25"/>
    <row r="26" spans="2:10" x14ac:dyDescent="0.25">
      <c r="B26" s="3"/>
      <c r="C26" s="13"/>
      <c r="D26" s="3"/>
      <c r="E26" s="33"/>
      <c r="F26" s="8"/>
    </row>
    <row r="27" spans="2:10" ht="18.75" x14ac:dyDescent="0.3">
      <c r="B27" s="5" t="s">
        <v>95</v>
      </c>
      <c r="C27" s="13"/>
      <c r="D27" s="3"/>
      <c r="E27" s="33"/>
      <c r="F27" s="8"/>
    </row>
    <row r="28" spans="2:10" x14ac:dyDescent="0.25">
      <c r="B28" s="3"/>
      <c r="C28" s="13"/>
      <c r="D28" s="3"/>
      <c r="E28" s="33"/>
      <c r="F28" s="8"/>
    </row>
    <row r="29" spans="2:10" ht="15.75" x14ac:dyDescent="0.25">
      <c r="B29" s="4" t="s">
        <v>101</v>
      </c>
    </row>
    <row r="30" spans="2:10" ht="12" customHeight="1" x14ac:dyDescent="0.25">
      <c r="B30" s="202"/>
      <c r="C30" s="39" t="s">
        <v>100</v>
      </c>
      <c r="D30" s="214"/>
      <c r="E30" s="214"/>
      <c r="F30" s="39" t="s">
        <v>810</v>
      </c>
    </row>
    <row r="31" spans="2:10" ht="12" customHeight="1" x14ac:dyDescent="0.25">
      <c r="B31" s="208"/>
      <c r="C31" s="198"/>
      <c r="D31" s="208"/>
      <c r="E31" s="33"/>
      <c r="F31" s="204"/>
    </row>
    <row r="32" spans="2:10" ht="93" customHeight="1" x14ac:dyDescent="0.25">
      <c r="B32" s="208"/>
      <c r="C32" s="192" t="s">
        <v>102</v>
      </c>
      <c r="D32" s="208"/>
      <c r="E32" s="34" t="s">
        <v>83</v>
      </c>
      <c r="F32" s="199" t="s">
        <v>115</v>
      </c>
    </row>
    <row r="33" spans="2:10" ht="12" customHeight="1" x14ac:dyDescent="0.25">
      <c r="B33" s="208"/>
      <c r="C33" s="198"/>
      <c r="D33" s="208"/>
      <c r="E33" s="33"/>
      <c r="F33" s="204"/>
    </row>
    <row r="34" spans="2:10" ht="63.75" x14ac:dyDescent="0.25">
      <c r="B34" s="208"/>
      <c r="C34" s="198" t="s">
        <v>35</v>
      </c>
      <c r="D34" s="208"/>
      <c r="E34" s="34" t="s">
        <v>83</v>
      </c>
      <c r="F34" s="192" t="s">
        <v>116</v>
      </c>
    </row>
    <row r="35" spans="2:10" ht="12" customHeight="1" x14ac:dyDescent="0.25">
      <c r="B35" s="208"/>
      <c r="C35" s="198"/>
      <c r="D35" s="208"/>
      <c r="E35" s="33"/>
      <c r="F35" s="204"/>
    </row>
    <row r="36" spans="2:10" ht="77.25" x14ac:dyDescent="0.25">
      <c r="B36" s="208"/>
      <c r="C36" s="198" t="s">
        <v>121</v>
      </c>
      <c r="D36" s="208"/>
      <c r="E36" s="34" t="s">
        <v>83</v>
      </c>
      <c r="F36" s="204" t="s">
        <v>113</v>
      </c>
    </row>
    <row r="37" spans="2:10" ht="12" customHeight="1" x14ac:dyDescent="0.25">
      <c r="B37" s="208"/>
      <c r="C37" s="198"/>
      <c r="D37" s="208"/>
      <c r="E37" s="33"/>
      <c r="F37" s="204"/>
    </row>
    <row r="38" spans="2:10" ht="77.25" x14ac:dyDescent="0.25">
      <c r="B38" s="208"/>
      <c r="C38" s="198" t="s">
        <v>627</v>
      </c>
      <c r="D38" s="208"/>
      <c r="E38" s="34" t="s">
        <v>83</v>
      </c>
      <c r="F38" s="204" t="s">
        <v>114</v>
      </c>
    </row>
    <row r="39" spans="2:10" ht="12" customHeight="1" x14ac:dyDescent="0.25">
      <c r="B39" s="208"/>
      <c r="C39" s="198"/>
      <c r="D39" s="208"/>
      <c r="E39" s="33"/>
      <c r="F39" s="204"/>
    </row>
    <row r="40" spans="2:10" ht="39" x14ac:dyDescent="0.25">
      <c r="B40" s="208"/>
      <c r="C40" s="198" t="s">
        <v>103</v>
      </c>
      <c r="D40" s="208"/>
      <c r="E40" s="34" t="s">
        <v>83</v>
      </c>
      <c r="F40" s="203" t="s">
        <v>112</v>
      </c>
    </row>
    <row r="41" spans="2:10" ht="12" customHeight="1" x14ac:dyDescent="0.25">
      <c r="B41" s="208"/>
      <c r="C41" s="289"/>
      <c r="D41" s="211"/>
      <c r="E41" s="42"/>
      <c r="F41" s="212"/>
    </row>
    <row r="42" spans="2:10" ht="12" customHeight="1" x14ac:dyDescent="0.25">
      <c r="B42" s="208"/>
      <c r="C42" s="198"/>
      <c r="D42" s="208"/>
      <c r="E42" s="33"/>
      <c r="F42" s="204"/>
    </row>
    <row r="43" spans="2:10" ht="12.75" customHeight="1" x14ac:dyDescent="0.25">
      <c r="B43" s="208"/>
      <c r="C43" s="198"/>
      <c r="D43" s="208"/>
      <c r="E43" s="33"/>
      <c r="F43" s="204"/>
    </row>
    <row r="44" spans="2:10" ht="15.75" x14ac:dyDescent="0.25">
      <c r="B44" s="4" t="s">
        <v>36</v>
      </c>
      <c r="C44" s="202"/>
      <c r="D44" s="202"/>
      <c r="E44" s="202"/>
      <c r="F44" s="202"/>
    </row>
    <row r="45" spans="2:10" x14ac:dyDescent="0.25">
      <c r="B45" s="202"/>
      <c r="C45" s="39" t="s">
        <v>100</v>
      </c>
      <c r="D45" s="214"/>
      <c r="E45" s="214"/>
      <c r="F45" s="39" t="s">
        <v>810</v>
      </c>
    </row>
    <row r="46" spans="2:10" ht="12" customHeight="1" x14ac:dyDescent="0.25">
      <c r="B46" s="208"/>
      <c r="C46" s="198"/>
      <c r="D46" s="208"/>
      <c r="E46" s="33"/>
      <c r="F46" s="204"/>
    </row>
    <row r="47" spans="2:10" x14ac:dyDescent="0.25">
      <c r="B47" s="208"/>
      <c r="C47" s="195" t="s">
        <v>104</v>
      </c>
      <c r="D47" s="208"/>
      <c r="E47" s="33"/>
      <c r="F47" s="203"/>
      <c r="J47" s="44"/>
    </row>
    <row r="48" spans="2:10" ht="12" customHeight="1" x14ac:dyDescent="0.25">
      <c r="B48" s="208"/>
      <c r="C48" s="195"/>
      <c r="D48" s="208"/>
      <c r="E48" s="33"/>
      <c r="F48" s="203"/>
      <c r="J48" s="44"/>
    </row>
    <row r="49" spans="2:10" x14ac:dyDescent="0.25">
      <c r="B49" s="208"/>
      <c r="C49" s="195" t="s">
        <v>125</v>
      </c>
      <c r="D49" s="208"/>
      <c r="E49" s="33"/>
      <c r="F49" s="203"/>
      <c r="J49" s="44"/>
    </row>
    <row r="50" spans="2:10" ht="12" customHeight="1" x14ac:dyDescent="0.25">
      <c r="B50" s="208"/>
      <c r="C50" s="195"/>
      <c r="D50" s="208"/>
      <c r="E50" s="33"/>
      <c r="F50" s="203"/>
      <c r="J50" s="44"/>
    </row>
    <row r="51" spans="2:10" x14ac:dyDescent="0.25">
      <c r="B51" s="208"/>
      <c r="C51" s="195" t="s">
        <v>126</v>
      </c>
      <c r="D51" s="208"/>
      <c r="E51" s="33"/>
      <c r="F51" s="203"/>
      <c r="J51" s="44"/>
    </row>
    <row r="52" spans="2:10" ht="12" customHeight="1" x14ac:dyDescent="0.25">
      <c r="B52" s="208"/>
      <c r="C52" s="195"/>
      <c r="D52" s="208"/>
      <c r="E52" s="33"/>
      <c r="F52" s="203"/>
      <c r="J52" s="44"/>
    </row>
    <row r="53" spans="2:10" x14ac:dyDescent="0.25">
      <c r="B53" s="208"/>
      <c r="C53" s="195" t="s">
        <v>124</v>
      </c>
      <c r="D53" s="208"/>
      <c r="E53" s="33"/>
      <c r="F53" s="204"/>
      <c r="J53" s="44"/>
    </row>
    <row r="54" spans="2:10" ht="12" customHeight="1" x14ac:dyDescent="0.25">
      <c r="B54" s="208"/>
      <c r="C54" s="195"/>
      <c r="D54" s="208"/>
      <c r="E54" s="33"/>
      <c r="F54" s="204"/>
      <c r="J54" s="44"/>
    </row>
    <row r="55" spans="2:10" x14ac:dyDescent="0.25">
      <c r="B55" s="208"/>
      <c r="C55" s="195" t="s">
        <v>105</v>
      </c>
      <c r="D55" s="208"/>
      <c r="E55" s="33"/>
      <c r="F55" s="203"/>
      <c r="J55" s="44"/>
    </row>
    <row r="56" spans="2:10" ht="12" customHeight="1" x14ac:dyDescent="0.25">
      <c r="B56" s="208"/>
      <c r="C56" s="14"/>
      <c r="D56" s="208"/>
      <c r="E56" s="33"/>
      <c r="F56" s="210"/>
      <c r="J56" s="44"/>
    </row>
    <row r="57" spans="2:10" x14ac:dyDescent="0.25">
      <c r="B57" s="208"/>
      <c r="C57" s="195" t="s">
        <v>123</v>
      </c>
      <c r="D57" s="208"/>
      <c r="E57" s="33"/>
      <c r="F57" s="234"/>
    </row>
    <row r="58" spans="2:10" ht="12" customHeight="1" x14ac:dyDescent="0.25">
      <c r="B58" s="7"/>
      <c r="C58" s="7"/>
      <c r="D58" s="7"/>
      <c r="E58" s="7"/>
      <c r="F58" s="7"/>
    </row>
    <row r="59" spans="2:10" x14ac:dyDescent="0.25">
      <c r="I59" s="143"/>
      <c r="J59" s="143"/>
    </row>
    <row r="60" spans="2:10" x14ac:dyDescent="0.25">
      <c r="J60" s="143"/>
    </row>
    <row r="61" spans="2:10" x14ac:dyDescent="0.25">
      <c r="J61" s="143"/>
    </row>
    <row r="62" spans="2:10" x14ac:dyDescent="0.25">
      <c r="J62" s="143"/>
    </row>
    <row r="63" spans="2:10" x14ac:dyDescent="0.25">
      <c r="J63" s="143"/>
    </row>
  </sheetData>
  <pageMargins left="0.45" right="0.2" top="0.75" bottom="0.5" header="0.3" footer="0.3"/>
  <pageSetup orientation="portrait" r:id="rId1"/>
  <headerFooter>
    <oddHeader>&amp;C&amp;"Times New Roman,Bold"&amp;10FY20 LWG Data Collection&amp;R8/20/19</oddHeader>
    <oddFooter>&amp;C&amp;"Times New Roman,Italic"&amp;8USDA is an Equal Opportunity Provider and Employer</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Q83"/>
  <sheetViews>
    <sheetView view="pageLayout" zoomScaleNormal="100" workbookViewId="0">
      <selection activeCell="C7" sqref="C7"/>
    </sheetView>
  </sheetViews>
  <sheetFormatPr defaultRowHeight="15" x14ac:dyDescent="0.25"/>
  <cols>
    <col min="1" max="1" width="1.85546875" customWidth="1"/>
    <col min="2" max="2" width="2.140625" customWidth="1"/>
    <col min="3" max="3" width="26.7109375" customWidth="1"/>
    <col min="4" max="4" width="2.140625" customWidth="1"/>
    <col min="5" max="5" width="3.42578125" customWidth="1"/>
    <col min="6" max="6" width="63.140625" customWidth="1"/>
    <col min="7" max="7" width="13" customWidth="1"/>
  </cols>
  <sheetData>
    <row r="1" spans="2:11" ht="5.25" customHeight="1" x14ac:dyDescent="0.25"/>
    <row r="2" spans="2:11" ht="18.75" x14ac:dyDescent="0.3">
      <c r="B2" s="5" t="s">
        <v>202</v>
      </c>
    </row>
    <row r="3" spans="2:11" ht="15" customHeight="1" x14ac:dyDescent="0.3">
      <c r="B3" s="5"/>
      <c r="C3" s="4" t="s">
        <v>694</v>
      </c>
    </row>
    <row r="4" spans="2:11" ht="21" customHeight="1" x14ac:dyDescent="0.3">
      <c r="B4" s="5"/>
      <c r="C4" s="338" t="s">
        <v>835</v>
      </c>
    </row>
    <row r="5" spans="2:11" x14ac:dyDescent="0.25">
      <c r="C5" s="18" t="s">
        <v>100</v>
      </c>
      <c r="D5" s="19"/>
      <c r="E5" s="19"/>
      <c r="F5" s="18" t="s">
        <v>810</v>
      </c>
    </row>
    <row r="6" spans="2:11" ht="12" customHeight="1" x14ac:dyDescent="0.25">
      <c r="B6" s="6"/>
      <c r="C6" s="12"/>
      <c r="D6" s="6"/>
      <c r="E6" s="6"/>
      <c r="F6" s="6"/>
    </row>
    <row r="7" spans="2:11" ht="63.75" x14ac:dyDescent="0.25">
      <c r="B7" s="3"/>
      <c r="C7" s="195" t="s">
        <v>99</v>
      </c>
      <c r="D7" s="193"/>
      <c r="E7" s="34" t="s">
        <v>83</v>
      </c>
      <c r="F7" s="192" t="s">
        <v>683</v>
      </c>
      <c r="G7" s="18" t="s">
        <v>220</v>
      </c>
      <c r="I7" s="15"/>
      <c r="J7" s="15"/>
      <c r="K7" s="15"/>
    </row>
    <row r="8" spans="2:11" s="94" customFormat="1" ht="51" x14ac:dyDescent="0.25">
      <c r="B8" s="3"/>
      <c r="C8" s="152"/>
      <c r="D8" s="148"/>
      <c r="E8" s="34" t="s">
        <v>83</v>
      </c>
      <c r="F8" s="192" t="s">
        <v>686</v>
      </c>
      <c r="G8" s="18" t="s">
        <v>628</v>
      </c>
      <c r="I8" s="15"/>
      <c r="J8" s="15"/>
      <c r="K8" s="15"/>
    </row>
    <row r="9" spans="2:11" ht="25.5" x14ac:dyDescent="0.25">
      <c r="B9" s="3"/>
      <c r="C9" s="152"/>
      <c r="D9" s="148"/>
      <c r="E9" s="34" t="s">
        <v>83</v>
      </c>
      <c r="F9" s="192" t="s">
        <v>490</v>
      </c>
      <c r="G9" s="18" t="s">
        <v>633</v>
      </c>
      <c r="I9" s="15"/>
      <c r="J9" s="15"/>
      <c r="K9" s="15"/>
    </row>
    <row r="10" spans="2:11" x14ac:dyDescent="0.25">
      <c r="B10" s="3"/>
      <c r="C10" s="143"/>
      <c r="D10" s="148"/>
      <c r="E10" s="151"/>
      <c r="F10" s="172"/>
      <c r="G10" s="162"/>
    </row>
    <row r="11" spans="2:11" ht="12" customHeight="1" x14ac:dyDescent="0.25">
      <c r="B11" s="3"/>
      <c r="C11" s="195" t="s">
        <v>96</v>
      </c>
      <c r="D11" s="193"/>
      <c r="E11" s="34" t="s">
        <v>83</v>
      </c>
      <c r="F11" s="195" t="s">
        <v>498</v>
      </c>
      <c r="G11" s="18" t="s">
        <v>220</v>
      </c>
      <c r="I11" s="94"/>
      <c r="J11" s="94"/>
      <c r="K11" s="15"/>
    </row>
    <row r="12" spans="2:11" s="94" customFormat="1" ht="51" x14ac:dyDescent="0.25">
      <c r="B12" s="3"/>
      <c r="C12" s="152"/>
      <c r="D12" s="148"/>
      <c r="E12" s="34" t="s">
        <v>83</v>
      </c>
      <c r="F12" s="192" t="s">
        <v>681</v>
      </c>
      <c r="G12" s="18" t="s">
        <v>628</v>
      </c>
      <c r="K12" s="15"/>
    </row>
    <row r="13" spans="2:11" ht="25.5" x14ac:dyDescent="0.25">
      <c r="B13" s="3"/>
      <c r="C13" s="152"/>
      <c r="D13" s="148"/>
      <c r="E13" s="34" t="s">
        <v>83</v>
      </c>
      <c r="F13" s="192" t="s">
        <v>495</v>
      </c>
      <c r="G13" s="18" t="s">
        <v>631</v>
      </c>
      <c r="I13" s="94"/>
      <c r="K13" s="15"/>
    </row>
    <row r="14" spans="2:11" ht="153" x14ac:dyDescent="0.25">
      <c r="B14" s="3"/>
      <c r="C14" s="152"/>
      <c r="D14" s="148"/>
      <c r="E14" s="34" t="s">
        <v>83</v>
      </c>
      <c r="F14" s="192" t="s">
        <v>706</v>
      </c>
      <c r="G14" s="18" t="s">
        <v>632</v>
      </c>
      <c r="I14" s="15"/>
      <c r="J14" s="15"/>
      <c r="K14" s="15"/>
    </row>
    <row r="15" spans="2:11" ht="38.25" x14ac:dyDescent="0.25">
      <c r="B15" s="3"/>
      <c r="C15" s="152"/>
      <c r="D15" s="148"/>
      <c r="E15" s="34" t="s">
        <v>83</v>
      </c>
      <c r="F15" s="192" t="s">
        <v>213</v>
      </c>
      <c r="G15" s="18" t="s">
        <v>633</v>
      </c>
      <c r="I15" s="15"/>
      <c r="J15" s="15"/>
      <c r="K15" s="15"/>
    </row>
    <row r="16" spans="2:11" s="94" customFormat="1" ht="89.25" customHeight="1" x14ac:dyDescent="0.25">
      <c r="B16" s="3"/>
      <c r="C16" s="152"/>
      <c r="D16" s="148"/>
      <c r="E16" s="34" t="s">
        <v>83</v>
      </c>
      <c r="F16" s="192" t="s">
        <v>494</v>
      </c>
      <c r="G16" s="18" t="s">
        <v>637</v>
      </c>
      <c r="I16" s="15"/>
      <c r="J16" s="15"/>
      <c r="K16" s="15"/>
    </row>
    <row r="17" spans="1:12" ht="25.5" x14ac:dyDescent="0.25">
      <c r="B17" s="3"/>
      <c r="C17" s="152"/>
      <c r="D17" s="148"/>
      <c r="E17" s="34" t="s">
        <v>83</v>
      </c>
      <c r="F17" s="192" t="s">
        <v>703</v>
      </c>
      <c r="G17" s="18" t="s">
        <v>636</v>
      </c>
      <c r="I17" s="15"/>
      <c r="J17" s="15"/>
      <c r="K17" s="15"/>
    </row>
    <row r="18" spans="1:12" s="94" customFormat="1" ht="14.25" customHeight="1" x14ac:dyDescent="0.25">
      <c r="A18" s="3"/>
      <c r="B18" s="3"/>
      <c r="C18" s="152"/>
      <c r="D18" s="148"/>
      <c r="E18" s="151"/>
      <c r="F18" s="172"/>
      <c r="G18" s="143"/>
      <c r="I18" s="15"/>
      <c r="J18" s="15"/>
      <c r="K18" s="15"/>
    </row>
    <row r="19" spans="1:12" s="94" customFormat="1" ht="127.5" x14ac:dyDescent="0.25">
      <c r="A19" s="3"/>
      <c r="B19" s="3"/>
      <c r="C19" s="195" t="s">
        <v>97</v>
      </c>
      <c r="D19" s="148"/>
      <c r="E19" s="34" t="s">
        <v>83</v>
      </c>
      <c r="F19" s="192" t="s">
        <v>493</v>
      </c>
      <c r="G19" s="226" t="s">
        <v>637</v>
      </c>
      <c r="I19" s="15"/>
      <c r="J19" s="15"/>
      <c r="K19" s="15"/>
    </row>
    <row r="20" spans="1:12" ht="25.5" x14ac:dyDescent="0.25">
      <c r="B20" s="3"/>
      <c r="C20" s="152"/>
      <c r="D20" s="148"/>
      <c r="E20" s="34" t="s">
        <v>83</v>
      </c>
      <c r="F20" s="192" t="s">
        <v>497</v>
      </c>
      <c r="G20" s="226" t="s">
        <v>631</v>
      </c>
      <c r="I20" s="15"/>
      <c r="J20" s="15"/>
      <c r="K20" s="15"/>
    </row>
    <row r="21" spans="1:12" s="94" customFormat="1" ht="25.5" x14ac:dyDescent="0.25">
      <c r="B21" s="3"/>
      <c r="C21" s="152"/>
      <c r="D21" s="148"/>
      <c r="E21" s="34" t="s">
        <v>83</v>
      </c>
      <c r="F21" s="192" t="s">
        <v>484</v>
      </c>
      <c r="G21" s="226" t="s">
        <v>629</v>
      </c>
      <c r="I21" s="15"/>
      <c r="J21" s="15"/>
      <c r="K21" s="15"/>
    </row>
    <row r="22" spans="1:12" s="94" customFormat="1" ht="178.5" x14ac:dyDescent="0.25">
      <c r="B22" s="3"/>
      <c r="C22" s="152"/>
      <c r="D22" s="148"/>
      <c r="E22" s="34" t="s">
        <v>83</v>
      </c>
      <c r="F22" s="192" t="s">
        <v>705</v>
      </c>
      <c r="G22" s="226" t="s">
        <v>632</v>
      </c>
      <c r="I22" s="15"/>
      <c r="J22" s="15"/>
      <c r="K22" s="15"/>
    </row>
    <row r="23" spans="1:12" ht="12" customHeight="1" x14ac:dyDescent="0.25">
      <c r="B23" s="3"/>
      <c r="C23" s="152"/>
      <c r="D23" s="148"/>
      <c r="E23" s="151"/>
      <c r="F23" s="173"/>
      <c r="G23" s="162"/>
    </row>
    <row r="24" spans="1:12" ht="153" x14ac:dyDescent="0.25">
      <c r="B24" s="3"/>
      <c r="C24" s="192" t="s">
        <v>119</v>
      </c>
      <c r="D24" s="193"/>
      <c r="E24" s="34" t="s">
        <v>83</v>
      </c>
      <c r="F24" s="192" t="s">
        <v>679</v>
      </c>
      <c r="G24" s="339" t="s">
        <v>220</v>
      </c>
      <c r="I24" s="15"/>
      <c r="J24" s="15"/>
      <c r="K24" s="15"/>
    </row>
    <row r="25" spans="1:12" ht="76.5" x14ac:dyDescent="0.25">
      <c r="B25" s="3"/>
      <c r="C25" s="172"/>
      <c r="D25" s="148"/>
      <c r="E25" s="34" t="s">
        <v>83</v>
      </c>
      <c r="F25" s="192" t="s">
        <v>697</v>
      </c>
      <c r="G25" s="226" t="s">
        <v>633</v>
      </c>
      <c r="I25" s="15"/>
      <c r="J25" s="94"/>
      <c r="K25" s="15"/>
    </row>
    <row r="26" spans="1:12" s="94" customFormat="1" ht="178.5" x14ac:dyDescent="0.25">
      <c r="B26" s="3"/>
      <c r="C26" s="172"/>
      <c r="D26" s="148"/>
      <c r="E26" s="34" t="s">
        <v>83</v>
      </c>
      <c r="F26" s="192" t="s">
        <v>700</v>
      </c>
      <c r="G26" s="226" t="s">
        <v>635</v>
      </c>
      <c r="I26" s="15"/>
      <c r="K26" s="15"/>
    </row>
    <row r="27" spans="1:12" ht="12" customHeight="1" x14ac:dyDescent="0.25">
      <c r="B27" s="3"/>
      <c r="C27" s="152"/>
      <c r="D27" s="148"/>
      <c r="E27" s="151"/>
      <c r="F27" s="173"/>
      <c r="G27" s="162"/>
    </row>
    <row r="28" spans="1:12" ht="51" customHeight="1" x14ac:dyDescent="0.25">
      <c r="B28" s="3"/>
      <c r="C28" s="195" t="s">
        <v>120</v>
      </c>
      <c r="D28" s="193"/>
      <c r="E28" s="34" t="s">
        <v>83</v>
      </c>
      <c r="F28" s="192" t="s">
        <v>682</v>
      </c>
      <c r="G28" s="339" t="s">
        <v>628</v>
      </c>
    </row>
    <row r="29" spans="1:12" ht="75" customHeight="1" x14ac:dyDescent="0.25">
      <c r="B29" s="3"/>
      <c r="C29" s="152"/>
      <c r="D29" s="148"/>
      <c r="E29" s="34" t="s">
        <v>83</v>
      </c>
      <c r="F29" s="192" t="s">
        <v>707</v>
      </c>
      <c r="G29" s="226" t="s">
        <v>632</v>
      </c>
    </row>
    <row r="30" spans="1:12" s="94" customFormat="1" ht="18.75" customHeight="1" x14ac:dyDescent="0.25">
      <c r="A30" s="3"/>
      <c r="B30" s="3"/>
      <c r="C30" s="152"/>
      <c r="D30" s="148"/>
      <c r="E30" s="151"/>
      <c r="F30" s="172"/>
      <c r="G30" s="162"/>
      <c r="K30" s="112"/>
      <c r="L30" s="112"/>
    </row>
    <row r="31" spans="1:12" ht="54" customHeight="1" x14ac:dyDescent="0.25">
      <c r="A31" s="7"/>
      <c r="B31" s="7"/>
      <c r="C31" s="196" t="s">
        <v>499</v>
      </c>
      <c r="D31" s="197"/>
      <c r="E31" s="48" t="s">
        <v>83</v>
      </c>
      <c r="F31" s="196" t="s">
        <v>680</v>
      </c>
      <c r="G31" s="339" t="s">
        <v>220</v>
      </c>
      <c r="I31" s="15"/>
      <c r="J31" s="15"/>
      <c r="K31" s="15"/>
      <c r="L31" s="112"/>
    </row>
    <row r="32" spans="1:12" s="94" customFormat="1" x14ac:dyDescent="0.25">
      <c r="A32" s="3"/>
      <c r="B32" s="3"/>
      <c r="C32" s="172"/>
      <c r="D32" s="148"/>
      <c r="E32" s="151"/>
      <c r="F32" s="172"/>
      <c r="G32" s="162"/>
      <c r="I32" s="15"/>
      <c r="J32" s="15"/>
      <c r="K32" s="15"/>
      <c r="L32" s="112"/>
    </row>
    <row r="33" spans="1:17" ht="39" customHeight="1" x14ac:dyDescent="0.25">
      <c r="A33" s="3"/>
      <c r="B33" s="3"/>
      <c r="C33" s="195" t="s">
        <v>98</v>
      </c>
      <c r="D33" s="193"/>
      <c r="E33" s="34" t="s">
        <v>83</v>
      </c>
      <c r="F33" s="192" t="s">
        <v>684</v>
      </c>
      <c r="G33" s="339" t="s">
        <v>220</v>
      </c>
    </row>
    <row r="34" spans="1:17" ht="90.75" customHeight="1" x14ac:dyDescent="0.25">
      <c r="B34" s="3"/>
      <c r="C34" s="152"/>
      <c r="D34" s="148"/>
      <c r="E34" s="34" t="s">
        <v>83</v>
      </c>
      <c r="F34" s="192" t="s">
        <v>695</v>
      </c>
      <c r="G34" s="226" t="s">
        <v>628</v>
      </c>
    </row>
    <row r="35" spans="1:17" x14ac:dyDescent="0.25">
      <c r="B35" s="3"/>
      <c r="C35" s="152"/>
      <c r="D35" s="148"/>
      <c r="E35" s="34" t="s">
        <v>83</v>
      </c>
      <c r="F35" s="195" t="s">
        <v>685</v>
      </c>
      <c r="G35" s="226" t="s">
        <v>633</v>
      </c>
    </row>
    <row r="36" spans="1:17" ht="12.75" customHeight="1" x14ac:dyDescent="0.25">
      <c r="B36" s="7"/>
      <c r="C36" s="177"/>
      <c r="D36" s="174"/>
      <c r="E36" s="175"/>
      <c r="F36" s="176"/>
      <c r="G36" s="162"/>
    </row>
    <row r="37" spans="1:17" x14ac:dyDescent="0.25">
      <c r="B37" s="3"/>
      <c r="C37" s="13"/>
      <c r="D37" s="3"/>
      <c r="E37" s="33"/>
      <c r="F37" s="8"/>
      <c r="G37" s="19"/>
    </row>
    <row r="38" spans="1:17" x14ac:dyDescent="0.25">
      <c r="G38" s="19"/>
    </row>
    <row r="41" spans="1:17" x14ac:dyDescent="0.25">
      <c r="J41" s="22"/>
    </row>
    <row r="44" spans="1:17" x14ac:dyDescent="0.25">
      <c r="E44" s="112"/>
    </row>
    <row r="45" spans="1:17" x14ac:dyDescent="0.25">
      <c r="E45" s="112"/>
      <c r="F45" s="112"/>
      <c r="J45" s="94"/>
      <c r="K45" s="94"/>
      <c r="L45" s="94"/>
      <c r="M45" s="94"/>
      <c r="N45" s="94"/>
      <c r="O45" s="94"/>
      <c r="P45" s="94"/>
      <c r="Q45" s="94"/>
    </row>
    <row r="46" spans="1:17" x14ac:dyDescent="0.25">
      <c r="M46" s="112"/>
    </row>
    <row r="67" spans="5:7" x14ac:dyDescent="0.25">
      <c r="E67" s="15"/>
      <c r="F67" s="15"/>
      <c r="G67" s="15"/>
    </row>
    <row r="71" spans="5:7" x14ac:dyDescent="0.25">
      <c r="E71" s="15"/>
      <c r="F71" s="15"/>
      <c r="G71" s="15"/>
    </row>
    <row r="72" spans="5:7" x14ac:dyDescent="0.25">
      <c r="E72" s="15"/>
      <c r="F72" s="15"/>
      <c r="G72" s="15"/>
    </row>
    <row r="73" spans="5:7" x14ac:dyDescent="0.25">
      <c r="E73" s="15"/>
      <c r="F73" s="15"/>
      <c r="G73" s="15"/>
    </row>
    <row r="74" spans="5:7" x14ac:dyDescent="0.25">
      <c r="E74" s="15"/>
      <c r="F74" s="15"/>
      <c r="G74" s="15"/>
    </row>
    <row r="75" spans="5:7" x14ac:dyDescent="0.25">
      <c r="E75" s="15"/>
      <c r="F75" s="15"/>
      <c r="G75" s="15"/>
    </row>
    <row r="76" spans="5:7" x14ac:dyDescent="0.25">
      <c r="E76" s="15"/>
      <c r="F76" s="15"/>
      <c r="G76" s="15"/>
    </row>
    <row r="82" spans="5:7" x14ac:dyDescent="0.25">
      <c r="E82" s="94"/>
      <c r="F82" s="94"/>
      <c r="G82" s="94"/>
    </row>
    <row r="83" spans="5:7" x14ac:dyDescent="0.25">
      <c r="E83" s="94"/>
      <c r="F83" s="94"/>
      <c r="G83" s="94"/>
    </row>
  </sheetData>
  <sortState xmlns:xlrd2="http://schemas.microsoft.com/office/spreadsheetml/2017/richdata2" ref="E63:G90">
    <sortCondition ref="F63:F90"/>
  </sortState>
  <pageMargins left="0.45" right="0.2" top="0.75" bottom="0.5" header="0.3" footer="0.3"/>
  <pageSetup orientation="portrait" r:id="rId1"/>
  <headerFooter>
    <oddHeader>&amp;C&amp;"Times New Roman,Bold"&amp;10FY20 LWG Data Collection&amp;R&amp;10 8/20/19</oddHeader>
    <oddFooter>&amp;C&amp;"Times New Roman,Italic"&amp;8USDA is an Equal Opportunity Provider and Employer</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1:M44"/>
  <sheetViews>
    <sheetView zoomScaleNormal="100" workbookViewId="0">
      <selection activeCell="C7" sqref="C7"/>
    </sheetView>
  </sheetViews>
  <sheetFormatPr defaultRowHeight="15" x14ac:dyDescent="0.25"/>
  <cols>
    <col min="1" max="1" width="1.85546875" customWidth="1"/>
    <col min="2" max="2" width="2.140625" customWidth="1"/>
    <col min="3" max="3" width="26.7109375" customWidth="1"/>
    <col min="4" max="4" width="2.140625" customWidth="1"/>
    <col min="5" max="5" width="3.42578125" customWidth="1"/>
    <col min="6" max="6" width="63.140625" customWidth="1"/>
    <col min="7" max="7" width="9.5703125" customWidth="1"/>
  </cols>
  <sheetData>
    <row r="1" spans="2:13" ht="5.25" customHeight="1" x14ac:dyDescent="0.25"/>
    <row r="2" spans="2:13" ht="18.75" x14ac:dyDescent="0.3">
      <c r="B2" s="5" t="s">
        <v>189</v>
      </c>
    </row>
    <row r="3" spans="2:13" ht="15" customHeight="1" x14ac:dyDescent="0.3">
      <c r="B3" s="5"/>
      <c r="C3" s="322" t="s">
        <v>833</v>
      </c>
    </row>
    <row r="4" spans="2:13" ht="21" customHeight="1" x14ac:dyDescent="0.3">
      <c r="B4" s="5"/>
    </row>
    <row r="5" spans="2:13" ht="12" customHeight="1" x14ac:dyDescent="0.25">
      <c r="C5" s="324" t="s">
        <v>95</v>
      </c>
      <c r="D5" s="214"/>
      <c r="E5" s="214"/>
      <c r="F5" s="324" t="s">
        <v>801</v>
      </c>
      <c r="G5" s="143"/>
    </row>
    <row r="6" spans="2:13" ht="12" customHeight="1" x14ac:dyDescent="0.25">
      <c r="B6" s="3"/>
      <c r="C6" s="147"/>
      <c r="D6" s="148"/>
      <c r="E6" s="149"/>
      <c r="F6" s="150"/>
      <c r="G6" s="143"/>
    </row>
    <row r="7" spans="2:13" ht="51" x14ac:dyDescent="0.25">
      <c r="B7" s="3"/>
      <c r="C7" s="325" t="s">
        <v>102</v>
      </c>
      <c r="D7" s="193"/>
      <c r="E7" s="34" t="s">
        <v>83</v>
      </c>
      <c r="F7" s="199" t="s">
        <v>696</v>
      </c>
      <c r="G7" s="200" t="s">
        <v>628</v>
      </c>
    </row>
    <row r="8" spans="2:13" ht="51" x14ac:dyDescent="0.25">
      <c r="B8" s="3"/>
      <c r="C8" s="325"/>
      <c r="D8" s="193"/>
      <c r="E8" s="34" t="s">
        <v>83</v>
      </c>
      <c r="F8" s="199" t="s">
        <v>699</v>
      </c>
      <c r="G8" s="200" t="s">
        <v>633</v>
      </c>
    </row>
    <row r="9" spans="2:13" s="94" customFormat="1" ht="76.5" x14ac:dyDescent="0.25">
      <c r="B9" s="3"/>
      <c r="C9" s="325"/>
      <c r="D9" s="193"/>
      <c r="E9" s="34" t="s">
        <v>83</v>
      </c>
      <c r="F9" s="199" t="s">
        <v>808</v>
      </c>
      <c r="G9" s="200" t="s">
        <v>635</v>
      </c>
    </row>
    <row r="10" spans="2:13" x14ac:dyDescent="0.25">
      <c r="B10" s="3"/>
      <c r="C10" s="325"/>
      <c r="D10" s="193"/>
      <c r="E10" s="34"/>
      <c r="F10" s="199"/>
      <c r="G10" s="192"/>
      <c r="K10" s="113"/>
      <c r="L10" s="113"/>
      <c r="M10" s="113"/>
    </row>
    <row r="11" spans="2:13" ht="25.5" x14ac:dyDescent="0.25">
      <c r="B11" s="3"/>
      <c r="C11" s="326" t="s">
        <v>35</v>
      </c>
      <c r="D11" s="193"/>
      <c r="E11" s="34" t="s">
        <v>83</v>
      </c>
      <c r="F11" s="199" t="s">
        <v>688</v>
      </c>
      <c r="G11" s="200" t="s">
        <v>628</v>
      </c>
      <c r="K11" s="113"/>
      <c r="L11" s="113"/>
      <c r="M11" s="113"/>
    </row>
    <row r="12" spans="2:13" ht="25.5" x14ac:dyDescent="0.25">
      <c r="B12" s="3"/>
      <c r="C12" s="326"/>
      <c r="D12" s="193"/>
      <c r="E12" s="34" t="s">
        <v>83</v>
      </c>
      <c r="F12" s="199" t="s">
        <v>805</v>
      </c>
      <c r="G12" s="200" t="s">
        <v>631</v>
      </c>
      <c r="K12" s="113"/>
      <c r="L12" s="113"/>
      <c r="M12" s="113"/>
    </row>
    <row r="13" spans="2:13" s="94" customFormat="1" ht="76.5" x14ac:dyDescent="0.25">
      <c r="B13" s="3"/>
      <c r="C13" s="327"/>
      <c r="D13" s="193"/>
      <c r="E13" s="34" t="s">
        <v>83</v>
      </c>
      <c r="F13" s="199" t="s">
        <v>698</v>
      </c>
      <c r="G13" s="200" t="s">
        <v>633</v>
      </c>
      <c r="H13"/>
      <c r="I13"/>
      <c r="K13" s="113"/>
      <c r="L13" s="113"/>
      <c r="M13" s="113"/>
    </row>
    <row r="14" spans="2:13" s="94" customFormat="1" x14ac:dyDescent="0.25">
      <c r="B14" s="3"/>
      <c r="C14" s="327"/>
      <c r="D14" s="193"/>
      <c r="E14" s="34" t="s">
        <v>83</v>
      </c>
      <c r="F14" s="199" t="s">
        <v>804</v>
      </c>
      <c r="G14" s="200" t="s">
        <v>637</v>
      </c>
      <c r="K14" s="113"/>
      <c r="L14" s="113"/>
      <c r="M14" s="113"/>
    </row>
    <row r="15" spans="2:13" x14ac:dyDescent="0.25">
      <c r="B15" s="3"/>
      <c r="C15" s="326"/>
      <c r="D15" s="193"/>
      <c r="E15" s="34" t="s">
        <v>83</v>
      </c>
      <c r="F15" s="199" t="s">
        <v>809</v>
      </c>
      <c r="G15" s="200" t="s">
        <v>636</v>
      </c>
      <c r="H15" s="94"/>
      <c r="I15" s="94"/>
      <c r="K15" s="113"/>
      <c r="L15" s="113"/>
      <c r="M15" s="113"/>
    </row>
    <row r="16" spans="2:13" s="94" customFormat="1" ht="13.5" customHeight="1" x14ac:dyDescent="0.25">
      <c r="B16" s="3"/>
      <c r="C16" s="326"/>
      <c r="D16" s="193"/>
      <c r="E16" s="34"/>
      <c r="F16" s="199"/>
      <c r="G16" s="200"/>
      <c r="K16" s="113"/>
    </row>
    <row r="17" spans="2:13" s="45" customFormat="1" ht="28.5" customHeight="1" x14ac:dyDescent="0.25">
      <c r="B17" s="9"/>
      <c r="C17" s="326" t="s">
        <v>121</v>
      </c>
      <c r="D17" s="193"/>
      <c r="E17" s="34" t="s">
        <v>83</v>
      </c>
      <c r="F17" s="199" t="s">
        <v>514</v>
      </c>
      <c r="G17" s="200" t="s">
        <v>633</v>
      </c>
      <c r="H17" s="94"/>
      <c r="I17" s="94"/>
      <c r="J17" s="94"/>
      <c r="K17" s="94"/>
    </row>
    <row r="18" spans="2:13" s="94" customFormat="1" ht="17.25" customHeight="1" x14ac:dyDescent="0.25">
      <c r="B18" s="3"/>
      <c r="C18" s="326"/>
      <c r="D18" s="286"/>
      <c r="E18" s="287"/>
      <c r="F18" s="199"/>
      <c r="G18" s="192"/>
      <c r="H18" s="45"/>
      <c r="I18" s="45"/>
      <c r="J18" s="45"/>
      <c r="K18" s="45"/>
    </row>
    <row r="19" spans="2:13" ht="25.5" x14ac:dyDescent="0.25">
      <c r="B19" s="3"/>
      <c r="C19" s="328" t="s">
        <v>517</v>
      </c>
      <c r="D19" s="193"/>
      <c r="E19" s="34" t="s">
        <v>83</v>
      </c>
      <c r="F19" s="199" t="s">
        <v>701</v>
      </c>
      <c r="G19" s="192" t="s">
        <v>637</v>
      </c>
      <c r="J19" s="94"/>
      <c r="K19" s="94"/>
    </row>
    <row r="20" spans="2:13" s="94" customFormat="1" ht="38.25" x14ac:dyDescent="0.25">
      <c r="B20" s="3"/>
      <c r="C20" s="328"/>
      <c r="D20" s="193"/>
      <c r="E20" s="34" t="s">
        <v>83</v>
      </c>
      <c r="F20" s="199" t="s">
        <v>708</v>
      </c>
      <c r="G20" s="192" t="s">
        <v>632</v>
      </c>
    </row>
    <row r="21" spans="2:13" x14ac:dyDescent="0.25">
      <c r="B21" s="3"/>
      <c r="C21" s="326"/>
      <c r="D21" s="193"/>
      <c r="E21" s="34"/>
      <c r="F21" s="199"/>
      <c r="G21" s="192"/>
      <c r="H21" s="94"/>
      <c r="I21" s="94"/>
      <c r="J21" s="94"/>
      <c r="K21" s="94"/>
    </row>
    <row r="22" spans="2:13" ht="51" x14ac:dyDescent="0.25">
      <c r="B22" s="3"/>
      <c r="C22" s="326" t="s">
        <v>103</v>
      </c>
      <c r="D22" s="193"/>
      <c r="E22" s="34" t="s">
        <v>83</v>
      </c>
      <c r="F22" s="199" t="s">
        <v>689</v>
      </c>
      <c r="G22" s="200" t="s">
        <v>220</v>
      </c>
      <c r="L22" s="113"/>
      <c r="M22" s="113"/>
    </row>
    <row r="23" spans="2:13" x14ac:dyDescent="0.25">
      <c r="B23" s="3"/>
      <c r="C23" s="326"/>
      <c r="D23" s="193"/>
      <c r="E23" s="34"/>
      <c r="F23" s="199"/>
      <c r="G23" s="200"/>
      <c r="H23" s="94"/>
      <c r="I23" s="94"/>
      <c r="J23" s="94"/>
      <c r="K23" s="94"/>
    </row>
    <row r="24" spans="2:13" s="94" customFormat="1" ht="54.75" customHeight="1" x14ac:dyDescent="0.25">
      <c r="B24" s="3"/>
      <c r="C24" s="326"/>
      <c r="D24" s="193"/>
      <c r="E24" s="34" t="s">
        <v>83</v>
      </c>
      <c r="F24" s="199" t="s">
        <v>687</v>
      </c>
      <c r="G24" s="200" t="s">
        <v>628</v>
      </c>
      <c r="H24"/>
      <c r="I24"/>
      <c r="J24"/>
      <c r="K24"/>
    </row>
    <row r="25" spans="2:13" s="94" customFormat="1" ht="25.5" x14ac:dyDescent="0.25">
      <c r="B25" s="3"/>
      <c r="C25" s="326"/>
      <c r="D25" s="193"/>
      <c r="E25" s="34" t="s">
        <v>83</v>
      </c>
      <c r="F25" s="199" t="s">
        <v>690</v>
      </c>
      <c r="G25" s="200" t="s">
        <v>629</v>
      </c>
      <c r="J25"/>
      <c r="K25" s="113"/>
    </row>
    <row r="26" spans="2:13" s="94" customFormat="1" x14ac:dyDescent="0.25">
      <c r="B26" s="3"/>
      <c r="C26" s="326"/>
      <c r="D26" s="193"/>
      <c r="E26" s="34" t="s">
        <v>83</v>
      </c>
      <c r="F26" s="199" t="s">
        <v>806</v>
      </c>
      <c r="G26" s="200" t="s">
        <v>631</v>
      </c>
      <c r="J26"/>
      <c r="K26"/>
    </row>
    <row r="27" spans="2:13" ht="69" customHeight="1" x14ac:dyDescent="0.25">
      <c r="B27" s="3"/>
      <c r="C27" s="326"/>
      <c r="D27" s="193"/>
      <c r="E27" s="34" t="s">
        <v>83</v>
      </c>
      <c r="F27" s="199" t="s">
        <v>173</v>
      </c>
      <c r="G27" s="200" t="s">
        <v>633</v>
      </c>
      <c r="H27" s="94"/>
      <c r="I27" s="94"/>
      <c r="J27" s="94"/>
      <c r="K27" s="94"/>
    </row>
    <row r="28" spans="2:13" ht="140.25" x14ac:dyDescent="0.25">
      <c r="B28" s="3"/>
      <c r="C28" s="326"/>
      <c r="D28" s="193"/>
      <c r="E28" s="34" t="s">
        <v>83</v>
      </c>
      <c r="F28" s="199" t="s">
        <v>807</v>
      </c>
      <c r="G28" s="200" t="s">
        <v>635</v>
      </c>
      <c r="J28" s="94"/>
      <c r="K28" s="94"/>
    </row>
    <row r="29" spans="2:13" x14ac:dyDescent="0.25">
      <c r="C29" s="327"/>
      <c r="D29" s="193"/>
      <c r="E29" s="33"/>
      <c r="F29" s="204"/>
      <c r="G29" s="194"/>
      <c r="J29" s="94"/>
      <c r="K29" s="94"/>
    </row>
    <row r="30" spans="2:13" ht="135" x14ac:dyDescent="0.25">
      <c r="C30" s="326" t="s">
        <v>802</v>
      </c>
      <c r="D30" s="193"/>
      <c r="E30" s="34" t="s">
        <v>83</v>
      </c>
      <c r="F30" s="288" t="s">
        <v>803</v>
      </c>
      <c r="G30" s="200" t="s">
        <v>693</v>
      </c>
    </row>
    <row r="32" spans="2:13" x14ac:dyDescent="0.25">
      <c r="F32" s="94"/>
      <c r="G32" s="94"/>
      <c r="H32" s="94"/>
    </row>
    <row r="33" spans="6:10" x14ac:dyDescent="0.25">
      <c r="F33" s="94"/>
      <c r="G33" s="94"/>
      <c r="H33" s="94"/>
      <c r="J33" s="13"/>
    </row>
    <row r="34" spans="6:10" x14ac:dyDescent="0.25">
      <c r="F34" s="94"/>
      <c r="G34" s="94"/>
      <c r="H34" s="94"/>
    </row>
    <row r="35" spans="6:10" x14ac:dyDescent="0.25">
      <c r="F35" s="94"/>
      <c r="G35" s="94"/>
      <c r="H35" s="94"/>
    </row>
    <row r="36" spans="6:10" x14ac:dyDescent="0.25">
      <c r="F36" s="94"/>
      <c r="G36" s="94"/>
      <c r="H36" s="94"/>
    </row>
    <row r="37" spans="6:10" x14ac:dyDescent="0.25">
      <c r="F37" s="94"/>
      <c r="G37" s="94"/>
      <c r="H37" s="94"/>
    </row>
    <row r="38" spans="6:10" x14ac:dyDescent="0.25">
      <c r="F38" s="94"/>
      <c r="G38" s="94"/>
      <c r="H38" s="94"/>
    </row>
    <row r="39" spans="6:10" x14ac:dyDescent="0.25">
      <c r="F39" s="94"/>
      <c r="G39" s="94"/>
      <c r="H39" s="94"/>
    </row>
    <row r="40" spans="6:10" x14ac:dyDescent="0.25">
      <c r="F40" s="94"/>
      <c r="G40" s="94"/>
      <c r="H40" s="94"/>
    </row>
    <row r="41" spans="6:10" x14ac:dyDescent="0.25">
      <c r="F41" s="94"/>
      <c r="G41" s="94"/>
      <c r="H41" s="94"/>
    </row>
    <row r="42" spans="6:10" x14ac:dyDescent="0.25">
      <c r="F42" s="94"/>
      <c r="G42" s="94"/>
      <c r="H42" s="94"/>
    </row>
    <row r="43" spans="6:10" x14ac:dyDescent="0.25">
      <c r="F43" s="94"/>
      <c r="G43" s="94"/>
      <c r="H43" s="94"/>
    </row>
    <row r="44" spans="6:10" x14ac:dyDescent="0.25">
      <c r="F44" s="94"/>
      <c r="G44" s="94"/>
      <c r="H44" s="94"/>
    </row>
  </sheetData>
  <sortState xmlns:xlrd2="http://schemas.microsoft.com/office/spreadsheetml/2017/richdata2" ref="F38:H56">
    <sortCondition ref="G38:G56"/>
  </sortState>
  <pageMargins left="0.45" right="0.2" top="0.75" bottom="0.5" header="0.3" footer="0.3"/>
  <pageSetup orientation="portrait" r:id="rId1"/>
  <headerFooter>
    <oddHeader>&amp;C&amp;"Times New Roman,Bold"&amp;10FY20 LWG Data Collection&amp;R&amp;10 8/20/19</oddHeader>
    <oddFooter>&amp;C&amp;"Times New Roman,Italic"&amp;8USDA is an Equal Opportunity Provider and Employer</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B1:M132"/>
  <sheetViews>
    <sheetView zoomScaleNormal="100" workbookViewId="0">
      <selection activeCell="I8" sqref="I8"/>
    </sheetView>
  </sheetViews>
  <sheetFormatPr defaultRowHeight="15" x14ac:dyDescent="0.25"/>
  <cols>
    <col min="1" max="1" width="1.85546875" customWidth="1"/>
    <col min="2" max="2" width="2.140625" customWidth="1"/>
    <col min="3" max="3" width="26.7109375" customWidth="1"/>
    <col min="4" max="4" width="2.140625" customWidth="1"/>
    <col min="5" max="5" width="3.42578125" customWidth="1"/>
    <col min="6" max="6" width="63.140625" customWidth="1"/>
  </cols>
  <sheetData>
    <row r="1" spans="2:13" ht="5.25" customHeight="1" x14ac:dyDescent="0.25"/>
    <row r="2" spans="2:13" ht="18.75" x14ac:dyDescent="0.3">
      <c r="B2" s="5" t="s">
        <v>36</v>
      </c>
    </row>
    <row r="3" spans="2:13" ht="15" customHeight="1" x14ac:dyDescent="0.3">
      <c r="B3" s="5"/>
      <c r="C3" s="4" t="s">
        <v>836</v>
      </c>
    </row>
    <row r="4" spans="2:13" ht="21" customHeight="1" x14ac:dyDescent="0.3">
      <c r="B4" s="5"/>
    </row>
    <row r="5" spans="2:13" x14ac:dyDescent="0.25">
      <c r="B5" s="3"/>
      <c r="C5" s="13"/>
      <c r="D5" s="3"/>
      <c r="E5" s="33"/>
      <c r="F5" s="8"/>
    </row>
    <row r="6" spans="2:13" x14ac:dyDescent="0.25">
      <c r="C6" s="39" t="s">
        <v>95</v>
      </c>
      <c r="D6" s="214"/>
      <c r="E6" s="214"/>
      <c r="F6" s="39" t="s">
        <v>810</v>
      </c>
      <c r="G6" s="202"/>
    </row>
    <row r="7" spans="2:13" x14ac:dyDescent="0.25">
      <c r="B7" s="3"/>
      <c r="C7" s="147" t="s">
        <v>104</v>
      </c>
      <c r="D7" s="148"/>
      <c r="E7" s="151" t="s">
        <v>83</v>
      </c>
      <c r="F7" s="349" t="s">
        <v>181</v>
      </c>
      <c r="G7" s="144" t="s">
        <v>633</v>
      </c>
      <c r="I7" t="s">
        <v>837</v>
      </c>
      <c r="K7" s="15"/>
      <c r="L7" s="15"/>
      <c r="M7" s="15"/>
    </row>
    <row r="8" spans="2:13" ht="38.25" x14ac:dyDescent="0.25">
      <c r="B8" s="3"/>
      <c r="C8" s="147"/>
      <c r="D8" s="148"/>
      <c r="E8" s="151" t="s">
        <v>83</v>
      </c>
      <c r="F8" s="349" t="s">
        <v>523</v>
      </c>
      <c r="G8" s="144" t="s">
        <v>633</v>
      </c>
      <c r="K8" s="15"/>
      <c r="L8" s="15"/>
      <c r="M8" s="15"/>
    </row>
    <row r="9" spans="2:13" s="94" customFormat="1" x14ac:dyDescent="0.25">
      <c r="B9" s="3"/>
      <c r="C9" s="147"/>
      <c r="D9" s="148"/>
      <c r="E9" s="151" t="s">
        <v>83</v>
      </c>
      <c r="F9" s="349" t="s">
        <v>776</v>
      </c>
      <c r="G9" s="144" t="s">
        <v>633</v>
      </c>
      <c r="K9" s="15"/>
      <c r="L9" s="15"/>
      <c r="M9" s="15"/>
    </row>
    <row r="10" spans="2:13" s="94" customFormat="1" ht="25.5" x14ac:dyDescent="0.25">
      <c r="B10" s="3"/>
      <c r="C10" s="147"/>
      <c r="D10" s="148"/>
      <c r="E10" s="151" t="s">
        <v>83</v>
      </c>
      <c r="F10" s="349" t="s">
        <v>528</v>
      </c>
      <c r="G10" s="144" t="s">
        <v>637</v>
      </c>
      <c r="K10" s="15"/>
      <c r="L10" s="15"/>
      <c r="M10" s="15"/>
    </row>
    <row r="11" spans="2:13" s="94" customFormat="1" x14ac:dyDescent="0.25">
      <c r="B11" s="3"/>
      <c r="C11" s="147"/>
      <c r="D11" s="148"/>
      <c r="E11" s="151" t="s">
        <v>83</v>
      </c>
      <c r="F11" s="349" t="s">
        <v>529</v>
      </c>
      <c r="G11" s="144" t="s">
        <v>637</v>
      </c>
      <c r="K11" s="15"/>
      <c r="L11" s="15"/>
      <c r="M11" s="15"/>
    </row>
    <row r="12" spans="2:13" s="94" customFormat="1" ht="76.5" x14ac:dyDescent="0.25">
      <c r="B12" s="3"/>
      <c r="C12" s="147"/>
      <c r="D12" s="148"/>
      <c r="E12" s="151" t="s">
        <v>83</v>
      </c>
      <c r="F12" s="350" t="s">
        <v>778</v>
      </c>
      <c r="G12" s="144" t="s">
        <v>637</v>
      </c>
      <c r="K12" s="15"/>
      <c r="L12" s="15"/>
      <c r="M12" s="15"/>
    </row>
    <row r="13" spans="2:13" s="94" customFormat="1" ht="25.5" x14ac:dyDescent="0.25">
      <c r="B13" s="3"/>
      <c r="C13" s="147"/>
      <c r="D13" s="148"/>
      <c r="E13" s="151" t="s">
        <v>83</v>
      </c>
      <c r="F13" s="349" t="s">
        <v>519</v>
      </c>
      <c r="G13" s="144" t="s">
        <v>629</v>
      </c>
      <c r="K13" s="15"/>
      <c r="L13" s="15"/>
      <c r="M13" s="15"/>
    </row>
    <row r="14" spans="2:13" s="94" customFormat="1" ht="89.25" x14ac:dyDescent="0.25">
      <c r="B14" s="3"/>
      <c r="C14" s="147"/>
      <c r="D14" s="148"/>
      <c r="E14" s="151" t="s">
        <v>83</v>
      </c>
      <c r="F14" s="349" t="s">
        <v>793</v>
      </c>
      <c r="G14" s="144" t="s">
        <v>772</v>
      </c>
      <c r="K14" s="15"/>
      <c r="L14" s="15"/>
      <c r="M14" s="15"/>
    </row>
    <row r="15" spans="2:13" s="94" customFormat="1" ht="127.5" x14ac:dyDescent="0.25">
      <c r="B15" s="3"/>
      <c r="C15" s="147"/>
      <c r="D15" s="148"/>
      <c r="E15" s="151" t="s">
        <v>83</v>
      </c>
      <c r="F15" s="349" t="s">
        <v>795</v>
      </c>
      <c r="G15" s="144" t="s">
        <v>772</v>
      </c>
      <c r="K15" s="15"/>
      <c r="L15" s="15"/>
      <c r="M15" s="15"/>
    </row>
    <row r="16" spans="2:13" s="94" customFormat="1" ht="140.25" x14ac:dyDescent="0.25">
      <c r="B16" s="3"/>
      <c r="C16" s="147"/>
      <c r="D16" s="148"/>
      <c r="E16" s="151" t="s">
        <v>83</v>
      </c>
      <c r="F16" s="349" t="s">
        <v>796</v>
      </c>
      <c r="G16" s="144" t="s">
        <v>772</v>
      </c>
      <c r="K16" s="15"/>
      <c r="L16" s="15"/>
      <c r="M16" s="15"/>
    </row>
    <row r="17" spans="2:13" s="94" customFormat="1" x14ac:dyDescent="0.25">
      <c r="B17" s="3"/>
      <c r="C17" s="147"/>
      <c r="D17" s="148"/>
      <c r="E17" s="151"/>
      <c r="F17" s="349"/>
      <c r="G17" s="144"/>
      <c r="K17" s="15"/>
      <c r="L17" s="15"/>
      <c r="M17" s="15"/>
    </row>
    <row r="18" spans="2:13" s="94" customFormat="1" ht="38.25" x14ac:dyDescent="0.25">
      <c r="B18" s="3"/>
      <c r="C18" s="152" t="s">
        <v>125</v>
      </c>
      <c r="D18" s="148"/>
      <c r="E18" s="151" t="s">
        <v>83</v>
      </c>
      <c r="F18" s="349" t="s">
        <v>524</v>
      </c>
      <c r="G18" s="144" t="s">
        <v>637</v>
      </c>
      <c r="K18" s="15"/>
      <c r="L18" s="15"/>
      <c r="M18" s="15"/>
    </row>
    <row r="19" spans="2:13" s="94" customFormat="1" x14ac:dyDescent="0.25">
      <c r="B19" s="3"/>
      <c r="C19" s="147"/>
      <c r="D19" s="148"/>
      <c r="E19" s="151" t="s">
        <v>83</v>
      </c>
      <c r="F19" s="349" t="s">
        <v>526</v>
      </c>
      <c r="G19" s="144" t="s">
        <v>637</v>
      </c>
      <c r="K19" s="15"/>
      <c r="L19" s="15"/>
      <c r="M19" s="15"/>
    </row>
    <row r="20" spans="2:13" s="94" customFormat="1" x14ac:dyDescent="0.25">
      <c r="B20" s="3"/>
      <c r="C20" s="147"/>
      <c r="D20" s="148"/>
      <c r="E20" s="151" t="s">
        <v>83</v>
      </c>
      <c r="F20" s="349" t="s">
        <v>527</v>
      </c>
      <c r="G20" s="144" t="s">
        <v>637</v>
      </c>
      <c r="K20" s="15"/>
      <c r="L20" s="15"/>
      <c r="M20" s="15"/>
    </row>
    <row r="21" spans="2:13" s="94" customFormat="1" x14ac:dyDescent="0.25">
      <c r="B21" s="3"/>
      <c r="C21" s="147"/>
      <c r="D21" s="148"/>
      <c r="E21" s="151" t="s">
        <v>83</v>
      </c>
      <c r="F21" s="349" t="s">
        <v>781</v>
      </c>
      <c r="G21" s="144" t="s">
        <v>631</v>
      </c>
      <c r="K21" s="15"/>
      <c r="L21" s="15"/>
      <c r="M21" s="15"/>
    </row>
    <row r="22" spans="2:13" s="94" customFormat="1" ht="38.25" x14ac:dyDescent="0.25">
      <c r="B22" s="3"/>
      <c r="C22" s="152" t="s">
        <v>126</v>
      </c>
      <c r="D22" s="148"/>
      <c r="E22" s="151" t="s">
        <v>83</v>
      </c>
      <c r="F22" s="349" t="s">
        <v>783</v>
      </c>
      <c r="G22" s="144" t="s">
        <v>635</v>
      </c>
      <c r="K22" s="15"/>
      <c r="L22" s="15"/>
      <c r="M22" s="15"/>
    </row>
    <row r="23" spans="2:13" s="94" customFormat="1" ht="25.5" x14ac:dyDescent="0.25">
      <c r="B23" s="3"/>
      <c r="C23" s="152"/>
      <c r="D23" s="148"/>
      <c r="E23" s="151" t="s">
        <v>83</v>
      </c>
      <c r="F23" s="351" t="s">
        <v>777</v>
      </c>
      <c r="G23" s="144" t="s">
        <v>637</v>
      </c>
      <c r="K23" s="15"/>
      <c r="L23" s="15"/>
      <c r="M23" s="15"/>
    </row>
    <row r="24" spans="2:13" s="94" customFormat="1" ht="25.5" x14ac:dyDescent="0.25">
      <c r="B24" s="3"/>
      <c r="C24" s="152"/>
      <c r="D24" s="148"/>
      <c r="E24" s="151" t="s">
        <v>83</v>
      </c>
      <c r="F24" s="351" t="s">
        <v>789</v>
      </c>
      <c r="G24" s="144" t="s">
        <v>632</v>
      </c>
      <c r="K24" s="15"/>
      <c r="L24" s="15"/>
      <c r="M24" s="15"/>
    </row>
    <row r="25" spans="2:13" s="94" customFormat="1" ht="38.25" x14ac:dyDescent="0.25">
      <c r="B25" s="3"/>
      <c r="C25" s="152"/>
      <c r="D25" s="148"/>
      <c r="E25" s="151" t="s">
        <v>83</v>
      </c>
      <c r="F25" s="351" t="s">
        <v>790</v>
      </c>
      <c r="G25" s="144" t="s">
        <v>632</v>
      </c>
      <c r="K25" s="15"/>
      <c r="L25" s="15"/>
      <c r="M25" s="15"/>
    </row>
    <row r="26" spans="2:13" s="94" customFormat="1" ht="15" customHeight="1" x14ac:dyDescent="0.25">
      <c r="B26" s="3"/>
      <c r="C26" s="147"/>
      <c r="D26" s="148"/>
      <c r="E26" s="151"/>
      <c r="F26" s="349"/>
      <c r="G26" s="144"/>
      <c r="K26" s="15"/>
      <c r="L26" s="15"/>
      <c r="M26" s="15"/>
    </row>
    <row r="27" spans="2:13" s="94" customFormat="1" ht="54" customHeight="1" x14ac:dyDescent="0.25">
      <c r="B27" s="3"/>
      <c r="C27" s="147" t="s">
        <v>117</v>
      </c>
      <c r="D27" s="148"/>
      <c r="E27" s="151" t="s">
        <v>83</v>
      </c>
      <c r="F27" s="351" t="s">
        <v>702</v>
      </c>
      <c r="G27" s="144" t="s">
        <v>631</v>
      </c>
      <c r="K27" s="15"/>
      <c r="L27" s="15"/>
      <c r="M27" s="15"/>
    </row>
    <row r="28" spans="2:13" s="94" customFormat="1" ht="76.5" x14ac:dyDescent="0.25">
      <c r="B28" s="3"/>
      <c r="C28" s="147"/>
      <c r="D28" s="148"/>
      <c r="E28" s="151" t="s">
        <v>83</v>
      </c>
      <c r="F28" s="350" t="s">
        <v>774</v>
      </c>
      <c r="G28" s="172" t="s">
        <v>693</v>
      </c>
      <c r="K28" s="15"/>
      <c r="L28" s="15"/>
      <c r="M28" s="15"/>
    </row>
    <row r="29" spans="2:13" s="94" customFormat="1" ht="76.5" x14ac:dyDescent="0.25">
      <c r="B29" s="3"/>
      <c r="C29" s="147"/>
      <c r="D29" s="148"/>
      <c r="E29" s="151" t="s">
        <v>83</v>
      </c>
      <c r="F29" s="351" t="s">
        <v>518</v>
      </c>
      <c r="G29" s="144" t="s">
        <v>629</v>
      </c>
      <c r="K29" s="15"/>
      <c r="L29" s="15"/>
      <c r="M29" s="15"/>
    </row>
    <row r="30" spans="2:13" s="94" customFormat="1" x14ac:dyDescent="0.25">
      <c r="B30" s="3"/>
      <c r="C30" s="147"/>
      <c r="D30" s="148"/>
      <c r="E30" s="151" t="s">
        <v>83</v>
      </c>
      <c r="F30" s="351" t="s">
        <v>788</v>
      </c>
      <c r="G30" s="144" t="s">
        <v>632</v>
      </c>
      <c r="K30" s="15"/>
      <c r="L30" s="15"/>
      <c r="M30" s="15"/>
    </row>
    <row r="31" spans="2:13" s="94" customFormat="1" x14ac:dyDescent="0.25">
      <c r="B31" s="3"/>
      <c r="C31" s="147"/>
      <c r="D31" s="148"/>
      <c r="E31" s="151"/>
      <c r="F31" s="351"/>
      <c r="G31" s="144"/>
      <c r="K31" s="15"/>
      <c r="L31" s="15"/>
      <c r="M31" s="15"/>
    </row>
    <row r="32" spans="2:13" s="94" customFormat="1" ht="38.25" x14ac:dyDescent="0.25">
      <c r="B32" s="3"/>
      <c r="C32" s="352" t="s">
        <v>105</v>
      </c>
      <c r="D32" s="148"/>
      <c r="E32" s="151" t="s">
        <v>83</v>
      </c>
      <c r="F32" s="351" t="s">
        <v>520</v>
      </c>
      <c r="G32" s="144" t="s">
        <v>629</v>
      </c>
      <c r="K32" s="15"/>
      <c r="L32" s="15"/>
      <c r="M32" s="15"/>
    </row>
    <row r="33" spans="2:13" s="94" customFormat="1" ht="38.25" x14ac:dyDescent="0.25">
      <c r="B33" s="3"/>
      <c r="C33" s="147"/>
      <c r="D33" s="148"/>
      <c r="E33" s="151" t="s">
        <v>83</v>
      </c>
      <c r="F33" s="351" t="s">
        <v>704</v>
      </c>
      <c r="G33" s="144" t="s">
        <v>636</v>
      </c>
      <c r="K33" s="15"/>
      <c r="L33" s="15"/>
      <c r="M33" s="15"/>
    </row>
    <row r="34" spans="2:13" s="94" customFormat="1" x14ac:dyDescent="0.25">
      <c r="B34" s="3"/>
      <c r="C34" s="147"/>
      <c r="D34" s="148"/>
      <c r="E34" s="151" t="s">
        <v>83</v>
      </c>
      <c r="F34" s="351" t="s">
        <v>521</v>
      </c>
      <c r="G34" s="144" t="s">
        <v>633</v>
      </c>
      <c r="K34" s="15"/>
      <c r="L34" s="15"/>
      <c r="M34" s="15"/>
    </row>
    <row r="35" spans="2:13" s="94" customFormat="1" ht="25.5" x14ac:dyDescent="0.25">
      <c r="B35" s="3"/>
      <c r="C35" s="147"/>
      <c r="D35" s="148"/>
      <c r="E35" s="151" t="s">
        <v>83</v>
      </c>
      <c r="F35" s="351" t="s">
        <v>522</v>
      </c>
      <c r="G35" s="144" t="s">
        <v>633</v>
      </c>
      <c r="K35" s="15"/>
      <c r="L35" s="15"/>
      <c r="M35" s="15"/>
    </row>
    <row r="36" spans="2:13" s="94" customFormat="1" ht="25.5" x14ac:dyDescent="0.25">
      <c r="B36" s="3"/>
      <c r="C36" s="147"/>
      <c r="D36" s="148"/>
      <c r="E36" s="151" t="s">
        <v>83</v>
      </c>
      <c r="F36" s="351" t="s">
        <v>775</v>
      </c>
      <c r="G36" s="144" t="s">
        <v>633</v>
      </c>
      <c r="K36" s="15"/>
      <c r="L36" s="15"/>
      <c r="M36" s="15"/>
    </row>
    <row r="37" spans="2:13" s="94" customFormat="1" ht="89.25" x14ac:dyDescent="0.25">
      <c r="B37" s="3"/>
      <c r="C37" s="352" t="s">
        <v>105</v>
      </c>
      <c r="D37" s="148"/>
      <c r="E37" s="151" t="s">
        <v>83</v>
      </c>
      <c r="F37" s="351" t="s">
        <v>782</v>
      </c>
      <c r="G37" s="144" t="s">
        <v>635</v>
      </c>
      <c r="K37" s="15"/>
      <c r="L37" s="15"/>
      <c r="M37" s="15"/>
    </row>
    <row r="38" spans="2:13" s="94" customFormat="1" x14ac:dyDescent="0.25">
      <c r="B38" s="3"/>
      <c r="C38" s="147"/>
      <c r="D38" s="148"/>
      <c r="E38" s="151" t="s">
        <v>83</v>
      </c>
      <c r="F38" s="351" t="s">
        <v>525</v>
      </c>
      <c r="G38" s="144" t="s">
        <v>637</v>
      </c>
      <c r="K38" s="15"/>
      <c r="L38" s="15"/>
      <c r="M38" s="15"/>
    </row>
    <row r="39" spans="2:13" s="94" customFormat="1" ht="25.5" x14ac:dyDescent="0.25">
      <c r="B39" s="3"/>
      <c r="C39" s="147"/>
      <c r="D39" s="148"/>
      <c r="E39" s="151" t="s">
        <v>83</v>
      </c>
      <c r="F39" s="351" t="s">
        <v>530</v>
      </c>
      <c r="G39" s="144" t="s">
        <v>631</v>
      </c>
      <c r="K39" s="15"/>
      <c r="L39" s="15"/>
      <c r="M39" s="15"/>
    </row>
    <row r="40" spans="2:13" ht="89.25" x14ac:dyDescent="0.25">
      <c r="B40" s="3"/>
      <c r="C40" s="352" t="s">
        <v>105</v>
      </c>
      <c r="D40" s="148"/>
      <c r="E40" s="151" t="s">
        <v>83</v>
      </c>
      <c r="F40" s="351" t="s">
        <v>780</v>
      </c>
      <c r="G40" s="144" t="s">
        <v>631</v>
      </c>
      <c r="K40" s="15"/>
      <c r="L40" s="15"/>
      <c r="M40" s="15"/>
    </row>
    <row r="41" spans="2:13" ht="89.25" x14ac:dyDescent="0.25">
      <c r="B41" s="3"/>
      <c r="C41" s="152"/>
      <c r="D41" s="148"/>
      <c r="E41" s="151" t="s">
        <v>83</v>
      </c>
      <c r="F41" s="172" t="s">
        <v>784</v>
      </c>
      <c r="G41" s="172" t="s">
        <v>635</v>
      </c>
      <c r="K41" s="15"/>
      <c r="L41" s="15"/>
      <c r="M41" s="15"/>
    </row>
    <row r="42" spans="2:13" ht="38.25" x14ac:dyDescent="0.25">
      <c r="B42" s="3"/>
      <c r="C42" s="152"/>
      <c r="D42" s="148"/>
      <c r="E42" s="151" t="s">
        <v>83</v>
      </c>
      <c r="F42" s="351" t="s">
        <v>178</v>
      </c>
      <c r="G42" s="172" t="s">
        <v>633</v>
      </c>
    </row>
    <row r="43" spans="2:13" s="94" customFormat="1" ht="114.75" x14ac:dyDescent="0.25">
      <c r="B43" s="3"/>
      <c r="C43" s="152"/>
      <c r="D43" s="148"/>
      <c r="E43" s="151" t="s">
        <v>83</v>
      </c>
      <c r="F43" s="351" t="s">
        <v>785</v>
      </c>
      <c r="G43" s="172" t="s">
        <v>635</v>
      </c>
    </row>
    <row r="44" spans="2:13" s="94" customFormat="1" ht="51" x14ac:dyDescent="0.25">
      <c r="B44" s="3"/>
      <c r="C44" s="152"/>
      <c r="D44" s="148"/>
      <c r="E44" s="151" t="s">
        <v>83</v>
      </c>
      <c r="F44" s="351" t="s">
        <v>792</v>
      </c>
      <c r="G44" s="172" t="s">
        <v>772</v>
      </c>
    </row>
    <row r="45" spans="2:13" s="94" customFormat="1" ht="76.5" x14ac:dyDescent="0.25">
      <c r="B45" s="3"/>
      <c r="C45" s="152"/>
      <c r="D45" s="148"/>
      <c r="E45" s="151" t="s">
        <v>83</v>
      </c>
      <c r="F45" s="351" t="s">
        <v>794</v>
      </c>
      <c r="G45" s="172" t="s">
        <v>772</v>
      </c>
    </row>
    <row r="46" spans="2:13" s="94" customFormat="1" ht="38.25" x14ac:dyDescent="0.25">
      <c r="B46" s="3"/>
      <c r="C46" s="152"/>
      <c r="D46" s="148"/>
      <c r="E46" s="151" t="s">
        <v>83</v>
      </c>
      <c r="F46" s="351" t="s">
        <v>798</v>
      </c>
      <c r="G46" s="172" t="s">
        <v>772</v>
      </c>
    </row>
    <row r="47" spans="2:13" s="94" customFormat="1" ht="38.25" x14ac:dyDescent="0.25">
      <c r="B47" s="3"/>
      <c r="C47" s="352" t="s">
        <v>105</v>
      </c>
      <c r="D47" s="148"/>
      <c r="E47" s="151" t="s">
        <v>83</v>
      </c>
      <c r="F47" s="351" t="s">
        <v>799</v>
      </c>
      <c r="G47" s="172" t="s">
        <v>772</v>
      </c>
    </row>
    <row r="48" spans="2:13" s="94" customFormat="1" ht="38.25" x14ac:dyDescent="0.25">
      <c r="B48" s="3"/>
      <c r="C48" s="152"/>
      <c r="D48" s="148"/>
      <c r="E48" s="151" t="s">
        <v>83</v>
      </c>
      <c r="F48" s="351" t="s">
        <v>800</v>
      </c>
      <c r="G48" s="172" t="s">
        <v>772</v>
      </c>
    </row>
    <row r="49" spans="2:7" s="94" customFormat="1" ht="10.5" customHeight="1" x14ac:dyDescent="0.25">
      <c r="B49" s="3"/>
      <c r="C49" s="152"/>
      <c r="D49" s="148"/>
      <c r="E49" s="151"/>
      <c r="F49" s="351"/>
      <c r="G49" s="172"/>
    </row>
    <row r="50" spans="2:7" ht="38.25" x14ac:dyDescent="0.25">
      <c r="B50" s="3"/>
      <c r="C50" s="353" t="s">
        <v>106</v>
      </c>
      <c r="D50" s="148"/>
      <c r="E50" s="151" t="s">
        <v>83</v>
      </c>
      <c r="F50" s="172" t="s">
        <v>524</v>
      </c>
      <c r="G50" s="172" t="s">
        <v>637</v>
      </c>
    </row>
    <row r="51" spans="2:7" ht="89.25" x14ac:dyDescent="0.25">
      <c r="B51" s="3"/>
      <c r="C51" s="152"/>
      <c r="D51" s="148"/>
      <c r="E51" s="151" t="s">
        <v>83</v>
      </c>
      <c r="F51" s="172" t="s">
        <v>773</v>
      </c>
      <c r="G51" s="172" t="s">
        <v>693</v>
      </c>
    </row>
    <row r="52" spans="2:7" s="94" customFormat="1" ht="25.5" x14ac:dyDescent="0.25">
      <c r="B52" s="3"/>
      <c r="C52" s="152"/>
      <c r="D52" s="148"/>
      <c r="E52" s="151" t="s">
        <v>83</v>
      </c>
      <c r="F52" s="350" t="s">
        <v>779</v>
      </c>
      <c r="G52" s="143" t="s">
        <v>629</v>
      </c>
    </row>
    <row r="53" spans="2:7" ht="51" x14ac:dyDescent="0.25">
      <c r="B53" s="3"/>
      <c r="C53" s="147"/>
      <c r="D53" s="148"/>
      <c r="E53" s="151" t="s">
        <v>83</v>
      </c>
      <c r="F53" s="350" t="s">
        <v>791</v>
      </c>
      <c r="G53" s="172" t="s">
        <v>772</v>
      </c>
    </row>
    <row r="54" spans="2:7" s="94" customFormat="1" ht="331.5" x14ac:dyDescent="0.25">
      <c r="B54" s="3"/>
      <c r="C54" s="147"/>
      <c r="D54" s="148"/>
      <c r="E54" s="151" t="s">
        <v>83</v>
      </c>
      <c r="F54" s="350" t="s">
        <v>797</v>
      </c>
      <c r="G54" s="172" t="s">
        <v>772</v>
      </c>
    </row>
    <row r="55" spans="2:7" ht="6" customHeight="1" x14ac:dyDescent="0.25">
      <c r="B55" s="3"/>
      <c r="C55" s="152"/>
      <c r="D55" s="148"/>
      <c r="E55" s="151"/>
      <c r="F55" s="354"/>
      <c r="G55" s="144"/>
    </row>
    <row r="56" spans="2:7" x14ac:dyDescent="0.25">
      <c r="B56" s="3"/>
      <c r="C56" s="355" t="s">
        <v>531</v>
      </c>
      <c r="D56" s="148"/>
      <c r="E56" s="151"/>
      <c r="F56" s="354"/>
      <c r="G56" s="144"/>
    </row>
    <row r="57" spans="2:7" s="94" customFormat="1" ht="25.5" x14ac:dyDescent="0.25">
      <c r="B57" s="3"/>
      <c r="C57" s="152" t="s">
        <v>786</v>
      </c>
      <c r="D57" s="148"/>
      <c r="E57" s="151" t="s">
        <v>83</v>
      </c>
      <c r="F57" s="356" t="s">
        <v>787</v>
      </c>
      <c r="G57" s="161" t="s">
        <v>632</v>
      </c>
    </row>
    <row r="65" spans="10:10" x14ac:dyDescent="0.25">
      <c r="J65" s="11"/>
    </row>
    <row r="66" spans="10:10" x14ac:dyDescent="0.25">
      <c r="J66" s="11"/>
    </row>
    <row r="67" spans="10:10" x14ac:dyDescent="0.25">
      <c r="J67" s="14"/>
    </row>
    <row r="68" spans="10:10" x14ac:dyDescent="0.25">
      <c r="J68" s="11"/>
    </row>
    <row r="105" spans="11:13" x14ac:dyDescent="0.25">
      <c r="K105" s="15"/>
      <c r="L105" s="15"/>
      <c r="M105" s="15"/>
    </row>
    <row r="106" spans="11:13" x14ac:dyDescent="0.25">
      <c r="K106" s="15"/>
      <c r="L106" s="15"/>
      <c r="M106" s="15"/>
    </row>
    <row r="107" spans="11:13" x14ac:dyDescent="0.25">
      <c r="K107" s="15"/>
      <c r="L107" s="15"/>
      <c r="M107" s="15"/>
    </row>
    <row r="108" spans="11:13" x14ac:dyDescent="0.25">
      <c r="K108" s="15"/>
      <c r="L108" s="15"/>
      <c r="M108" s="15"/>
    </row>
    <row r="109" spans="11:13" x14ac:dyDescent="0.25">
      <c r="K109" s="15"/>
      <c r="L109" s="15"/>
      <c r="M109" s="15"/>
    </row>
    <row r="110" spans="11:13" x14ac:dyDescent="0.25">
      <c r="K110" s="15"/>
      <c r="L110" s="15"/>
      <c r="M110" s="15"/>
    </row>
    <row r="111" spans="11:13" x14ac:dyDescent="0.25">
      <c r="K111" s="15"/>
      <c r="L111" s="15"/>
      <c r="M111" s="15"/>
    </row>
    <row r="112" spans="11:13" x14ac:dyDescent="0.25">
      <c r="K112" s="15"/>
      <c r="L112" s="15"/>
      <c r="M112" s="15"/>
    </row>
    <row r="113" spans="11:13" x14ac:dyDescent="0.25">
      <c r="K113" s="15"/>
      <c r="L113" s="15"/>
      <c r="M113" s="15"/>
    </row>
    <row r="114" spans="11:13" x14ac:dyDescent="0.25">
      <c r="K114" s="15"/>
      <c r="L114" s="15"/>
      <c r="M114" s="15"/>
    </row>
    <row r="115" spans="11:13" x14ac:dyDescent="0.25">
      <c r="K115" s="15"/>
      <c r="L115" s="15"/>
      <c r="M115" s="15"/>
    </row>
    <row r="116" spans="11:13" x14ac:dyDescent="0.25">
      <c r="K116" s="15"/>
      <c r="L116" s="15"/>
      <c r="M116" s="15"/>
    </row>
    <row r="117" spans="11:13" x14ac:dyDescent="0.25">
      <c r="K117" s="15"/>
      <c r="L117" s="15"/>
      <c r="M117" s="15"/>
    </row>
    <row r="118" spans="11:13" x14ac:dyDescent="0.25">
      <c r="K118" s="15"/>
      <c r="L118" s="15"/>
      <c r="M118" s="15"/>
    </row>
    <row r="119" spans="11:13" x14ac:dyDescent="0.25">
      <c r="K119" s="15"/>
      <c r="L119" s="15"/>
      <c r="M119" s="15"/>
    </row>
    <row r="120" spans="11:13" x14ac:dyDescent="0.25">
      <c r="K120" s="15"/>
      <c r="L120" s="15"/>
      <c r="M120" s="15"/>
    </row>
    <row r="121" spans="11:13" x14ac:dyDescent="0.25">
      <c r="K121" s="15"/>
      <c r="L121" s="15"/>
      <c r="M121" s="15"/>
    </row>
    <row r="122" spans="11:13" x14ac:dyDescent="0.25">
      <c r="K122" s="15"/>
      <c r="L122" s="15"/>
      <c r="M122" s="15"/>
    </row>
    <row r="123" spans="11:13" x14ac:dyDescent="0.25">
      <c r="K123" s="15"/>
      <c r="L123" s="15"/>
      <c r="M123" s="15"/>
    </row>
    <row r="124" spans="11:13" x14ac:dyDescent="0.25">
      <c r="K124" s="15"/>
      <c r="L124" s="15"/>
      <c r="M124" s="15"/>
    </row>
    <row r="125" spans="11:13" x14ac:dyDescent="0.25">
      <c r="K125" s="15"/>
      <c r="L125" s="15"/>
      <c r="M125" s="15"/>
    </row>
    <row r="126" spans="11:13" x14ac:dyDescent="0.25">
      <c r="K126" s="15"/>
      <c r="L126" s="15"/>
      <c r="M126" s="15"/>
    </row>
    <row r="127" spans="11:13" x14ac:dyDescent="0.25">
      <c r="K127" s="15"/>
      <c r="L127" s="15"/>
      <c r="M127" s="15"/>
    </row>
    <row r="128" spans="11:13" x14ac:dyDescent="0.25">
      <c r="K128" s="15"/>
      <c r="L128" s="15"/>
      <c r="M128" s="15"/>
    </row>
    <row r="129" spans="11:13" x14ac:dyDescent="0.25">
      <c r="K129" s="15"/>
      <c r="L129" s="15"/>
      <c r="M129" s="15"/>
    </row>
    <row r="130" spans="11:13" x14ac:dyDescent="0.25">
      <c r="K130" s="15"/>
      <c r="L130" s="15"/>
      <c r="M130" s="15"/>
    </row>
    <row r="131" spans="11:13" x14ac:dyDescent="0.25">
      <c r="K131" s="15"/>
      <c r="L131" s="15"/>
      <c r="M131" s="15"/>
    </row>
    <row r="132" spans="11:13" x14ac:dyDescent="0.25">
      <c r="K132" s="15"/>
      <c r="L132" s="15"/>
      <c r="M132" s="15"/>
    </row>
  </sheetData>
  <sortState xmlns:xlrd2="http://schemas.microsoft.com/office/spreadsheetml/2017/richdata2" ref="K7:M57">
    <sortCondition ref="L7:L57"/>
  </sortState>
  <pageMargins left="0.45" right="0.2" top="0.75" bottom="0.5" header="0.3" footer="0.3"/>
  <pageSetup scale="94" orientation="portrait" r:id="rId1"/>
  <headerFooter>
    <oddHeader>&amp;C&amp;"Times New Roman,Bold"&amp;10FY20 LWG Data Collection&amp;R8/20/19</oddHeader>
    <oddFooter>&amp;C&amp;"Times New Roman,Italic"&amp;8USDA is an Equal Opportunity Provider and Employer</oddFooter>
  </headerFooter>
  <rowBreaks count="1" manualBreakCount="1">
    <brk id="46" max="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AD128"/>
  <sheetViews>
    <sheetView zoomScaleNormal="100" workbookViewId="0">
      <selection activeCell="E7" sqref="E7"/>
    </sheetView>
  </sheetViews>
  <sheetFormatPr defaultRowHeight="12.75" x14ac:dyDescent="0.2"/>
  <cols>
    <col min="1" max="1" width="1.85546875" style="15" customWidth="1"/>
    <col min="2" max="2" width="2.140625" style="15" customWidth="1"/>
    <col min="3" max="3" width="15.28515625" style="15" customWidth="1"/>
    <col min="4" max="11" width="9.7109375" style="15" customWidth="1"/>
    <col min="12" max="16" width="9.140625" style="15"/>
    <col min="17" max="17" width="15.28515625" style="15" customWidth="1"/>
    <col min="18" max="16384" width="9.140625" style="15"/>
  </cols>
  <sheetData>
    <row r="1" spans="2:26" ht="18.75" x14ac:dyDescent="0.3">
      <c r="B1" s="5" t="s">
        <v>601</v>
      </c>
      <c r="C1" s="144"/>
      <c r="D1" s="144"/>
      <c r="E1" s="144"/>
      <c r="F1" s="144"/>
      <c r="G1" s="144"/>
      <c r="H1" s="144"/>
      <c r="I1" s="144"/>
      <c r="J1" s="144"/>
      <c r="K1" s="144"/>
    </row>
    <row r="2" spans="2:26" ht="15" customHeight="1" x14ac:dyDescent="0.2">
      <c r="B2" s="126"/>
      <c r="C2" s="322" t="s">
        <v>830</v>
      </c>
      <c r="R2" s="300" t="s">
        <v>767</v>
      </c>
    </row>
    <row r="3" spans="2:26" ht="10.5" customHeight="1" x14ac:dyDescent="0.2">
      <c r="B3" s="126"/>
    </row>
    <row r="4" spans="2:26" ht="25.5" x14ac:dyDescent="0.2">
      <c r="C4" s="331" t="s">
        <v>768</v>
      </c>
      <c r="D4" s="332" t="s">
        <v>393</v>
      </c>
      <c r="E4" s="332" t="s">
        <v>387</v>
      </c>
      <c r="F4" s="332" t="s">
        <v>566</v>
      </c>
      <c r="G4" s="332" t="s">
        <v>769</v>
      </c>
      <c r="H4" s="333" t="s">
        <v>400</v>
      </c>
      <c r="I4" s="333" t="s">
        <v>390</v>
      </c>
      <c r="J4" s="332" t="s">
        <v>388</v>
      </c>
      <c r="K4" s="333" t="s">
        <v>87</v>
      </c>
      <c r="M4" s="314" t="s">
        <v>824</v>
      </c>
      <c r="R4" s="159" t="s">
        <v>768</v>
      </c>
      <c r="S4" s="301" t="s">
        <v>393</v>
      </c>
      <c r="T4" s="301" t="s">
        <v>387</v>
      </c>
      <c r="U4" s="301" t="s">
        <v>566</v>
      </c>
      <c r="V4" s="301" t="s">
        <v>769</v>
      </c>
      <c r="W4" s="302" t="s">
        <v>400</v>
      </c>
      <c r="X4" s="302" t="s">
        <v>390</v>
      </c>
      <c r="Y4" s="301" t="s">
        <v>388</v>
      </c>
      <c r="Z4" s="302" t="s">
        <v>87</v>
      </c>
    </row>
    <row r="5" spans="2:26" ht="5.25" customHeight="1" x14ac:dyDescent="0.2">
      <c r="B5" s="37"/>
      <c r="C5" s="37"/>
      <c r="D5" s="25"/>
      <c r="E5" s="25"/>
      <c r="R5" s="178"/>
      <c r="S5" s="165"/>
      <c r="T5" s="165"/>
      <c r="U5" s="144"/>
      <c r="V5" s="144"/>
      <c r="W5" s="144"/>
      <c r="X5" s="144"/>
      <c r="Y5" s="144"/>
      <c r="Z5" s="144"/>
    </row>
    <row r="6" spans="2:26" ht="15" customHeight="1" x14ac:dyDescent="0.2">
      <c r="B6" s="25"/>
      <c r="C6" s="195" t="s">
        <v>231</v>
      </c>
      <c r="D6" s="315">
        <v>30000</v>
      </c>
      <c r="E6" s="122">
        <v>1500</v>
      </c>
      <c r="F6" s="264"/>
      <c r="G6" s="264">
        <v>100</v>
      </c>
      <c r="H6" s="264">
        <v>2175</v>
      </c>
      <c r="I6" s="264"/>
      <c r="J6" s="264">
        <v>2400</v>
      </c>
      <c r="K6" s="264">
        <f>SUM(D6:J6)</f>
        <v>36175</v>
      </c>
      <c r="R6" s="152" t="s">
        <v>231</v>
      </c>
      <c r="S6" s="303">
        <v>30000</v>
      </c>
      <c r="T6" s="304">
        <v>1500</v>
      </c>
      <c r="U6" s="305"/>
      <c r="V6" s="305">
        <v>100</v>
      </c>
      <c r="W6" s="305">
        <v>2175</v>
      </c>
      <c r="X6" s="305"/>
      <c r="Y6" s="305">
        <v>2400</v>
      </c>
      <c r="Z6" s="305">
        <f>SUM(S6:Y6)</f>
        <v>36175</v>
      </c>
    </row>
    <row r="7" spans="2:26" ht="15" customHeight="1" x14ac:dyDescent="0.2">
      <c r="B7" s="25"/>
      <c r="C7" s="35" t="s">
        <v>127</v>
      </c>
      <c r="D7" s="265">
        <v>250000</v>
      </c>
      <c r="E7" s="122">
        <v>10000</v>
      </c>
      <c r="F7" s="264"/>
      <c r="G7" s="264"/>
      <c r="H7" s="264"/>
      <c r="I7" s="264">
        <v>300</v>
      </c>
      <c r="J7" s="264">
        <v>80000</v>
      </c>
      <c r="K7" s="264">
        <f t="shared" ref="K7:K16" si="0">SUM(D7:J7)</f>
        <v>340300</v>
      </c>
      <c r="R7" s="171" t="s">
        <v>127</v>
      </c>
      <c r="S7" s="306">
        <v>250000</v>
      </c>
      <c r="T7" s="304">
        <v>10000</v>
      </c>
      <c r="U7" s="305"/>
      <c r="V7" s="305"/>
      <c r="W7" s="305"/>
      <c r="X7" s="305">
        <v>300</v>
      </c>
      <c r="Y7" s="305">
        <v>80000</v>
      </c>
      <c r="Z7" s="305">
        <f t="shared" ref="Z7:Z15" si="1">SUM(S7:Y7)</f>
        <v>340300</v>
      </c>
    </row>
    <row r="8" spans="2:26" ht="15" customHeight="1" x14ac:dyDescent="0.2">
      <c r="B8" s="25"/>
      <c r="C8" s="35" t="s">
        <v>154</v>
      </c>
      <c r="D8" s="315"/>
      <c r="E8" s="122"/>
      <c r="F8" s="264">
        <v>6</v>
      </c>
      <c r="G8" s="264"/>
      <c r="H8" s="264"/>
      <c r="I8" s="264"/>
      <c r="J8" s="264"/>
      <c r="K8" s="264">
        <f t="shared" si="0"/>
        <v>6</v>
      </c>
      <c r="R8" s="171" t="s">
        <v>154</v>
      </c>
      <c r="S8" s="303"/>
      <c r="T8" s="304"/>
      <c r="U8" s="305">
        <v>6</v>
      </c>
      <c r="V8" s="305"/>
      <c r="W8" s="305"/>
      <c r="X8" s="305"/>
      <c r="Y8" s="305"/>
      <c r="Z8" s="305">
        <f t="shared" si="1"/>
        <v>6</v>
      </c>
    </row>
    <row r="9" spans="2:26" ht="15" customHeight="1" x14ac:dyDescent="0.2">
      <c r="B9" s="25"/>
      <c r="C9" s="35" t="s">
        <v>158</v>
      </c>
      <c r="D9" s="265"/>
      <c r="E9" s="119"/>
      <c r="F9" s="264"/>
      <c r="G9" s="264"/>
      <c r="H9" s="264"/>
      <c r="I9" s="264"/>
      <c r="J9" s="264"/>
      <c r="K9" s="264">
        <f t="shared" si="0"/>
        <v>0</v>
      </c>
      <c r="R9" s="171" t="s">
        <v>158</v>
      </c>
      <c r="S9" s="306"/>
      <c r="T9" s="307"/>
      <c r="U9" s="305"/>
      <c r="V9" s="305"/>
      <c r="W9" s="305"/>
      <c r="X9" s="305"/>
      <c r="Y9" s="305"/>
      <c r="Z9" s="305">
        <f t="shared" si="1"/>
        <v>0</v>
      </c>
    </row>
    <row r="10" spans="2:26" ht="15" customHeight="1" x14ac:dyDescent="0.2">
      <c r="B10" s="25"/>
      <c r="C10" s="35" t="s">
        <v>160</v>
      </c>
      <c r="D10" s="265"/>
      <c r="E10" s="119">
        <v>1880</v>
      </c>
      <c r="F10" s="264">
        <v>2</v>
      </c>
      <c r="G10" s="264"/>
      <c r="H10" s="264"/>
      <c r="I10" s="264"/>
      <c r="J10" s="264"/>
      <c r="K10" s="264">
        <f t="shared" si="0"/>
        <v>1882</v>
      </c>
      <c r="R10" s="171" t="s">
        <v>160</v>
      </c>
      <c r="S10" s="306"/>
      <c r="T10" s="307">
        <v>1880</v>
      </c>
      <c r="U10" s="305">
        <v>2</v>
      </c>
      <c r="V10" s="305"/>
      <c r="W10" s="305"/>
      <c r="X10" s="305"/>
      <c r="Y10" s="305"/>
      <c r="Z10" s="305">
        <f t="shared" si="1"/>
        <v>1882</v>
      </c>
    </row>
    <row r="11" spans="2:26" ht="15" customHeight="1" x14ac:dyDescent="0.2">
      <c r="B11" s="25"/>
      <c r="C11" s="195" t="s">
        <v>165</v>
      </c>
      <c r="D11" s="315"/>
      <c r="E11" s="122"/>
      <c r="F11" s="264">
        <v>100</v>
      </c>
      <c r="G11" s="264"/>
      <c r="H11" s="264"/>
      <c r="I11" s="264"/>
      <c r="J11" s="264"/>
      <c r="K11" s="264">
        <f t="shared" si="0"/>
        <v>100</v>
      </c>
      <c r="R11" s="152" t="s">
        <v>165</v>
      </c>
      <c r="S11" s="303"/>
      <c r="T11" s="304"/>
      <c r="U11" s="305">
        <v>100</v>
      </c>
      <c r="V11" s="305"/>
      <c r="W11" s="305"/>
      <c r="X11" s="305"/>
      <c r="Y11" s="305"/>
      <c r="Z11" s="305">
        <f t="shared" si="1"/>
        <v>100</v>
      </c>
    </row>
    <row r="12" spans="2:26" ht="15" customHeight="1" x14ac:dyDescent="0.2">
      <c r="B12" s="25"/>
      <c r="C12" s="195" t="s">
        <v>174</v>
      </c>
      <c r="D12" s="315">
        <v>20000</v>
      </c>
      <c r="E12" s="122">
        <v>1500</v>
      </c>
      <c r="F12" s="264"/>
      <c r="G12" s="264"/>
      <c r="H12" s="264">
        <v>1000</v>
      </c>
      <c r="I12" s="264"/>
      <c r="J12" s="264">
        <v>10000</v>
      </c>
      <c r="K12" s="264">
        <f t="shared" si="0"/>
        <v>32500</v>
      </c>
      <c r="R12" s="152" t="s">
        <v>174</v>
      </c>
      <c r="S12" s="303">
        <v>20000</v>
      </c>
      <c r="T12" s="304">
        <v>1500</v>
      </c>
      <c r="U12" s="305"/>
      <c r="V12" s="305"/>
      <c r="W12" s="305">
        <v>1000</v>
      </c>
      <c r="X12" s="305"/>
      <c r="Y12" s="305">
        <v>10000</v>
      </c>
      <c r="Z12" s="305">
        <f t="shared" si="1"/>
        <v>32500</v>
      </c>
    </row>
    <row r="13" spans="2:26" ht="15" customHeight="1" x14ac:dyDescent="0.2">
      <c r="B13" s="25"/>
      <c r="C13" s="195" t="s">
        <v>182</v>
      </c>
      <c r="D13" s="315"/>
      <c r="E13" s="122"/>
      <c r="F13" s="264"/>
      <c r="G13" s="264"/>
      <c r="H13" s="264">
        <v>3000</v>
      </c>
      <c r="I13" s="264"/>
      <c r="J13" s="264"/>
      <c r="K13" s="264">
        <f t="shared" si="0"/>
        <v>3000</v>
      </c>
      <c r="R13" s="152" t="s">
        <v>182</v>
      </c>
      <c r="S13" s="303"/>
      <c r="T13" s="304"/>
      <c r="U13" s="305"/>
      <c r="V13" s="305"/>
      <c r="W13" s="305">
        <v>3000</v>
      </c>
      <c r="X13" s="305"/>
      <c r="Y13" s="305"/>
      <c r="Z13" s="305">
        <f t="shared" si="1"/>
        <v>3000</v>
      </c>
    </row>
    <row r="14" spans="2:26" ht="15" customHeight="1" x14ac:dyDescent="0.2">
      <c r="B14" s="25"/>
      <c r="C14" s="35" t="s">
        <v>227</v>
      </c>
      <c r="D14" s="265"/>
      <c r="E14" s="122">
        <v>150</v>
      </c>
      <c r="F14" s="264">
        <v>50</v>
      </c>
      <c r="G14" s="264"/>
      <c r="H14" s="264"/>
      <c r="I14" s="264"/>
      <c r="J14" s="264"/>
      <c r="K14" s="264">
        <f t="shared" si="0"/>
        <v>200</v>
      </c>
      <c r="R14" s="171" t="s">
        <v>227</v>
      </c>
      <c r="S14" s="306"/>
      <c r="T14" s="304">
        <v>150</v>
      </c>
      <c r="U14" s="305">
        <v>50</v>
      </c>
      <c r="V14" s="305"/>
      <c r="W14" s="305"/>
      <c r="X14" s="305"/>
      <c r="Y14" s="305"/>
      <c r="Z14" s="305">
        <f t="shared" si="1"/>
        <v>200</v>
      </c>
    </row>
    <row r="15" spans="2:26" ht="15" customHeight="1" x14ac:dyDescent="0.2">
      <c r="B15" s="25"/>
      <c r="C15" s="35" t="s">
        <v>187</v>
      </c>
      <c r="D15" s="265"/>
      <c r="E15" s="122">
        <v>450</v>
      </c>
      <c r="F15" s="264"/>
      <c r="G15" s="264"/>
      <c r="H15" s="264"/>
      <c r="I15" s="264"/>
      <c r="J15" s="264"/>
      <c r="K15" s="264">
        <f t="shared" si="0"/>
        <v>450</v>
      </c>
      <c r="R15" s="308" t="s">
        <v>187</v>
      </c>
      <c r="S15" s="309"/>
      <c r="T15" s="310">
        <v>450</v>
      </c>
      <c r="U15" s="311"/>
      <c r="V15" s="311"/>
      <c r="W15" s="311"/>
      <c r="X15" s="311"/>
      <c r="Y15" s="311"/>
      <c r="Z15" s="311">
        <f t="shared" si="1"/>
        <v>450</v>
      </c>
    </row>
    <row r="16" spans="2:26" ht="15" customHeight="1" x14ac:dyDescent="0.2">
      <c r="B16" s="25"/>
      <c r="C16" s="316" t="s">
        <v>772</v>
      </c>
      <c r="D16" s="317"/>
      <c r="E16" s="263"/>
      <c r="F16" s="120"/>
      <c r="G16" s="120"/>
      <c r="H16" s="120"/>
      <c r="I16" s="120"/>
      <c r="J16" s="120"/>
      <c r="K16" s="120">
        <f t="shared" si="0"/>
        <v>0</v>
      </c>
      <c r="R16" s="152"/>
      <c r="S16" s="150"/>
      <c r="T16" s="312"/>
      <c r="U16" s="144"/>
      <c r="V16" s="144"/>
      <c r="W16" s="144"/>
      <c r="X16" s="144"/>
      <c r="Y16" s="144"/>
      <c r="Z16" s="144"/>
    </row>
    <row r="17" spans="2:26" ht="5.25" customHeight="1" x14ac:dyDescent="0.2">
      <c r="B17" s="25"/>
      <c r="C17" s="195"/>
      <c r="D17" s="204"/>
      <c r="E17" s="227"/>
      <c r="R17" s="313" t="s">
        <v>87</v>
      </c>
      <c r="S17" s="303">
        <f>SUM(S6:S15)</f>
        <v>300000</v>
      </c>
      <c r="T17" s="303">
        <f t="shared" ref="T17:Z17" si="2">SUM(T6:T15)</f>
        <v>15480</v>
      </c>
      <c r="U17" s="303">
        <f t="shared" si="2"/>
        <v>158</v>
      </c>
      <c r="V17" s="303">
        <f t="shared" si="2"/>
        <v>100</v>
      </c>
      <c r="W17" s="303">
        <f t="shared" si="2"/>
        <v>6175</v>
      </c>
      <c r="X17" s="303">
        <f t="shared" si="2"/>
        <v>300</v>
      </c>
      <c r="Y17" s="303">
        <f t="shared" si="2"/>
        <v>92400</v>
      </c>
      <c r="Z17" s="303">
        <f t="shared" si="2"/>
        <v>414613</v>
      </c>
    </row>
    <row r="18" spans="2:26" x14ac:dyDescent="0.2">
      <c r="B18" s="25"/>
      <c r="C18" s="336" t="s">
        <v>87</v>
      </c>
      <c r="D18" s="334">
        <f t="shared" ref="D18:K18" si="3">SUM(D6:D16)</f>
        <v>300000</v>
      </c>
      <c r="E18" s="334">
        <f t="shared" si="3"/>
        <v>15480</v>
      </c>
      <c r="F18" s="334">
        <f t="shared" si="3"/>
        <v>158</v>
      </c>
      <c r="G18" s="334">
        <f t="shared" si="3"/>
        <v>100</v>
      </c>
      <c r="H18" s="334">
        <f t="shared" si="3"/>
        <v>6175</v>
      </c>
      <c r="I18" s="334">
        <f t="shared" si="3"/>
        <v>300</v>
      </c>
      <c r="J18" s="334">
        <f t="shared" si="3"/>
        <v>92400</v>
      </c>
      <c r="K18" s="334">
        <f t="shared" si="3"/>
        <v>414613</v>
      </c>
    </row>
    <row r="19" spans="2:26" ht="5.25" customHeight="1" x14ac:dyDescent="0.2">
      <c r="B19" s="25"/>
      <c r="C19" s="318"/>
      <c r="D19" s="315"/>
      <c r="E19" s="315"/>
      <c r="F19" s="315"/>
      <c r="G19" s="315"/>
      <c r="H19" s="315"/>
      <c r="I19" s="315"/>
      <c r="J19" s="315"/>
      <c r="K19" s="315"/>
    </row>
    <row r="20" spans="2:26" x14ac:dyDescent="0.2">
      <c r="B20" s="25"/>
      <c r="C20" s="475" t="s">
        <v>831</v>
      </c>
      <c r="D20" s="475"/>
      <c r="E20" s="475"/>
      <c r="F20" s="475"/>
      <c r="G20" s="475"/>
      <c r="H20" s="475"/>
      <c r="I20" s="475"/>
      <c r="J20" s="475"/>
      <c r="K20" s="475"/>
    </row>
    <row r="21" spans="2:26" x14ac:dyDescent="0.2">
      <c r="B21" s="25"/>
      <c r="C21" s="475"/>
      <c r="D21" s="475"/>
      <c r="E21" s="475"/>
      <c r="F21" s="475"/>
      <c r="G21" s="475"/>
      <c r="H21" s="475"/>
      <c r="I21" s="475"/>
      <c r="J21" s="475"/>
      <c r="K21" s="475"/>
    </row>
    <row r="22" spans="2:26" ht="5.25" customHeight="1" x14ac:dyDescent="0.2">
      <c r="B22" s="25"/>
      <c r="C22" s="199"/>
      <c r="D22" s="199"/>
      <c r="E22" s="199"/>
      <c r="F22" s="199"/>
      <c r="G22" s="199"/>
      <c r="H22" s="199"/>
      <c r="I22" s="199"/>
      <c r="J22" s="199"/>
      <c r="K22" s="199"/>
    </row>
    <row r="23" spans="2:26" ht="16.5" customHeight="1" x14ac:dyDescent="0.2">
      <c r="B23" s="25"/>
      <c r="C23" s="318"/>
      <c r="D23" s="315"/>
      <c r="E23" s="315"/>
      <c r="F23" s="315"/>
      <c r="G23" s="315"/>
      <c r="H23" s="315"/>
      <c r="I23" s="315"/>
      <c r="J23" s="315"/>
      <c r="K23" s="315"/>
    </row>
    <row r="24" spans="2:26" ht="18.75" x14ac:dyDescent="0.3">
      <c r="B24" s="5" t="s">
        <v>602</v>
      </c>
      <c r="C24" s="22"/>
      <c r="D24" s="23"/>
      <c r="E24" s="227"/>
    </row>
    <row r="25" spans="2:26" ht="18.75" customHeight="1" x14ac:dyDescent="0.2">
      <c r="C25" s="322" t="s">
        <v>770</v>
      </c>
    </row>
    <row r="26" spans="2:26" ht="5.25" customHeight="1" x14ac:dyDescent="0.2">
      <c r="B26" s="25"/>
      <c r="L26" s="267"/>
      <c r="M26" s="267"/>
      <c r="N26" s="267"/>
    </row>
    <row r="27" spans="2:26" ht="24.75" customHeight="1" x14ac:dyDescent="0.2">
      <c r="B27" s="25"/>
      <c r="C27" s="331" t="s">
        <v>768</v>
      </c>
      <c r="D27" s="332" t="s">
        <v>623</v>
      </c>
      <c r="E27" s="332" t="s">
        <v>404</v>
      </c>
      <c r="F27" s="333" t="s">
        <v>35</v>
      </c>
      <c r="G27" s="332" t="s">
        <v>403</v>
      </c>
      <c r="H27" s="333" t="s">
        <v>394</v>
      </c>
      <c r="I27" s="333" t="s">
        <v>87</v>
      </c>
      <c r="K27" s="267"/>
    </row>
    <row r="28" spans="2:26" ht="5.25" customHeight="1" x14ac:dyDescent="0.2">
      <c r="B28" s="25"/>
      <c r="C28" s="37"/>
      <c r="D28" s="25"/>
      <c r="E28" s="25"/>
      <c r="L28" s="267"/>
      <c r="M28" s="267"/>
    </row>
    <row r="29" spans="2:26" ht="15" customHeight="1" x14ac:dyDescent="0.2">
      <c r="B29" s="25"/>
      <c r="C29" s="195" t="s">
        <v>825</v>
      </c>
      <c r="D29" s="315"/>
      <c r="E29" s="122"/>
      <c r="F29" s="264"/>
      <c r="G29" s="264"/>
      <c r="H29" s="264">
        <v>1000</v>
      </c>
      <c r="I29" s="264">
        <f>SUM(D29:H29)</f>
        <v>1000</v>
      </c>
      <c r="J29" s="262"/>
      <c r="K29" s="268"/>
    </row>
    <row r="30" spans="2:26" ht="15" customHeight="1" x14ac:dyDescent="0.2">
      <c r="B30" s="25"/>
      <c r="C30" s="35" t="s">
        <v>127</v>
      </c>
      <c r="D30" s="265"/>
      <c r="E30" s="122">
        <v>100</v>
      </c>
      <c r="F30" s="264">
        <v>5000</v>
      </c>
      <c r="G30" s="264"/>
      <c r="H30" s="264">
        <v>20000</v>
      </c>
      <c r="I30" s="264">
        <f t="shared" ref="I30:I39" si="4">SUM(D30:H30)</f>
        <v>25100</v>
      </c>
      <c r="J30" s="262"/>
      <c r="K30" s="262"/>
    </row>
    <row r="31" spans="2:26" ht="15" customHeight="1" x14ac:dyDescent="0.2">
      <c r="B31" s="25"/>
      <c r="C31" s="35" t="s">
        <v>154</v>
      </c>
      <c r="D31" s="315"/>
      <c r="E31" s="122"/>
      <c r="F31" s="264"/>
      <c r="G31" s="264"/>
      <c r="H31" s="264">
        <v>1000</v>
      </c>
      <c r="I31" s="264">
        <f t="shared" si="4"/>
        <v>1000</v>
      </c>
      <c r="J31" s="262"/>
      <c r="K31" s="262"/>
    </row>
    <row r="32" spans="2:26" ht="15" customHeight="1" x14ac:dyDescent="0.2">
      <c r="B32" s="25"/>
      <c r="C32" s="35" t="s">
        <v>158</v>
      </c>
      <c r="D32" s="265"/>
      <c r="E32" s="119"/>
      <c r="F32" s="264"/>
      <c r="G32" s="264"/>
      <c r="H32" s="264"/>
      <c r="I32" s="264">
        <f t="shared" si="4"/>
        <v>0</v>
      </c>
      <c r="J32" s="262"/>
      <c r="K32" s="262"/>
    </row>
    <row r="33" spans="2:30" ht="15" customHeight="1" x14ac:dyDescent="0.2">
      <c r="B33" s="25"/>
      <c r="C33" s="35" t="s">
        <v>160</v>
      </c>
      <c r="D33" s="265"/>
      <c r="E33" s="119"/>
      <c r="F33" s="264">
        <v>38400</v>
      </c>
      <c r="G33" s="264"/>
      <c r="H33" s="264">
        <v>1000</v>
      </c>
      <c r="I33" s="264">
        <f t="shared" si="4"/>
        <v>39400</v>
      </c>
      <c r="J33" s="262"/>
      <c r="K33" s="262"/>
    </row>
    <row r="34" spans="2:30" ht="15" customHeight="1" x14ac:dyDescent="0.2">
      <c r="B34" s="25"/>
      <c r="C34" s="195" t="s">
        <v>165</v>
      </c>
      <c r="D34" s="315">
        <v>10</v>
      </c>
      <c r="E34" s="122"/>
      <c r="F34" s="264"/>
      <c r="G34" s="264"/>
      <c r="H34" s="264"/>
      <c r="I34" s="264">
        <f t="shared" si="4"/>
        <v>10</v>
      </c>
      <c r="J34" s="262"/>
      <c r="K34" s="262"/>
    </row>
    <row r="35" spans="2:30" ht="15" customHeight="1" x14ac:dyDescent="0.2">
      <c r="B35" s="25"/>
      <c r="C35" s="195" t="s">
        <v>174</v>
      </c>
      <c r="D35" s="315"/>
      <c r="E35" s="122">
        <v>100</v>
      </c>
      <c r="F35" s="264">
        <v>2000</v>
      </c>
      <c r="G35" s="264">
        <v>500</v>
      </c>
      <c r="H35" s="264">
        <v>20000</v>
      </c>
      <c r="I35" s="264">
        <f t="shared" si="4"/>
        <v>22600</v>
      </c>
      <c r="J35" s="262"/>
      <c r="K35" s="262"/>
    </row>
    <row r="36" spans="2:30" ht="15" customHeight="1" x14ac:dyDescent="0.2">
      <c r="B36" s="25"/>
      <c r="C36" s="195" t="s">
        <v>182</v>
      </c>
      <c r="D36" s="315"/>
      <c r="E36" s="122">
        <v>200</v>
      </c>
      <c r="F36" s="264"/>
      <c r="G36" s="264"/>
      <c r="H36" s="264">
        <v>1000</v>
      </c>
      <c r="I36" s="264">
        <f t="shared" si="4"/>
        <v>1200</v>
      </c>
      <c r="J36" s="262"/>
      <c r="K36" s="262"/>
    </row>
    <row r="37" spans="2:30" ht="15" customHeight="1" x14ac:dyDescent="0.2">
      <c r="B37" s="25"/>
      <c r="C37" s="35" t="s">
        <v>227</v>
      </c>
      <c r="D37" s="265">
        <v>10</v>
      </c>
      <c r="E37" s="122"/>
      <c r="F37" s="264">
        <v>8000</v>
      </c>
      <c r="G37" s="264"/>
      <c r="H37" s="264"/>
      <c r="I37" s="264">
        <f t="shared" si="4"/>
        <v>8010</v>
      </c>
      <c r="J37" s="262"/>
      <c r="K37" s="262"/>
    </row>
    <row r="38" spans="2:30" ht="15" customHeight="1" x14ac:dyDescent="0.2">
      <c r="B38" s="25"/>
      <c r="C38" s="35" t="s">
        <v>187</v>
      </c>
      <c r="D38" s="265"/>
      <c r="E38" s="122"/>
      <c r="F38" s="264">
        <v>500</v>
      </c>
      <c r="G38" s="264"/>
      <c r="H38" s="264"/>
      <c r="I38" s="264">
        <f t="shared" si="4"/>
        <v>500</v>
      </c>
      <c r="J38" s="262"/>
      <c r="K38" s="262"/>
    </row>
    <row r="39" spans="2:30" ht="15" customHeight="1" x14ac:dyDescent="0.25">
      <c r="C39" s="316" t="s">
        <v>772</v>
      </c>
      <c r="D39" s="317"/>
      <c r="E39" s="263"/>
      <c r="F39" s="120"/>
      <c r="G39" s="120"/>
      <c r="H39" s="120"/>
      <c r="I39" s="120">
        <f t="shared" si="4"/>
        <v>0</v>
      </c>
      <c r="J39"/>
      <c r="K39"/>
      <c r="M39" s="17"/>
      <c r="O39" s="220"/>
      <c r="P39" s="131"/>
      <c r="Q39" s="131"/>
      <c r="W39" s="153"/>
      <c r="X39" s="154"/>
      <c r="AA39" s="144"/>
      <c r="AB39" s="144"/>
    </row>
    <row r="40" spans="2:30" ht="5.25" customHeight="1" x14ac:dyDescent="0.2">
      <c r="D40" s="17"/>
      <c r="E40" s="17"/>
      <c r="F40" s="17"/>
      <c r="G40" s="266"/>
      <c r="H40" s="17"/>
      <c r="I40" s="17"/>
      <c r="O40" s="17"/>
      <c r="Q40" s="220"/>
      <c r="R40" s="131"/>
      <c r="S40" s="131"/>
      <c r="Y40" s="153"/>
      <c r="Z40" s="144"/>
      <c r="AC40" s="144"/>
      <c r="AD40" s="144"/>
    </row>
    <row r="41" spans="2:30" x14ac:dyDescent="0.2">
      <c r="C41" s="337" t="s">
        <v>87</v>
      </c>
      <c r="D41" s="335">
        <f>SUM(D29:D39)</f>
        <v>20</v>
      </c>
      <c r="E41" s="335">
        <f t="shared" ref="E41:I41" si="5">SUM(E29:E39)</f>
        <v>400</v>
      </c>
      <c r="F41" s="335">
        <f t="shared" si="5"/>
        <v>53900</v>
      </c>
      <c r="G41" s="335">
        <f t="shared" si="5"/>
        <v>500</v>
      </c>
      <c r="H41" s="335">
        <f t="shared" si="5"/>
        <v>44000</v>
      </c>
      <c r="I41" s="335">
        <f t="shared" si="5"/>
        <v>98820</v>
      </c>
      <c r="O41" s="17"/>
      <c r="Q41" s="220"/>
      <c r="R41" s="131"/>
      <c r="S41" s="131"/>
    </row>
    <row r="42" spans="2:30" x14ac:dyDescent="0.2">
      <c r="F42" s="17"/>
      <c r="G42" s="220"/>
      <c r="O42" s="17"/>
      <c r="Q42" s="220"/>
      <c r="R42" s="131"/>
      <c r="S42" s="131"/>
    </row>
    <row r="43" spans="2:30" x14ac:dyDescent="0.2">
      <c r="C43" s="474" t="s">
        <v>829</v>
      </c>
      <c r="D43" s="474"/>
      <c r="E43" s="474"/>
      <c r="F43" s="474"/>
      <c r="G43" s="474"/>
      <c r="H43" s="474"/>
      <c r="I43" s="474"/>
      <c r="O43" s="17"/>
      <c r="Q43" s="220"/>
      <c r="R43" s="131"/>
      <c r="S43" s="131"/>
    </row>
    <row r="44" spans="2:30" x14ac:dyDescent="0.2">
      <c r="C44" s="474"/>
      <c r="D44" s="474"/>
      <c r="E44" s="474"/>
      <c r="F44" s="474"/>
      <c r="G44" s="474"/>
      <c r="H44" s="474"/>
      <c r="I44" s="474"/>
      <c r="O44" s="17"/>
      <c r="Q44" s="220"/>
      <c r="R44" s="131"/>
      <c r="S44" s="131"/>
    </row>
    <row r="45" spans="2:30" x14ac:dyDescent="0.2">
      <c r="F45" s="17"/>
      <c r="G45" s="220"/>
      <c r="O45" s="17"/>
      <c r="Q45" s="220"/>
      <c r="R45" s="131"/>
      <c r="S45" s="131"/>
    </row>
    <row r="46" spans="2:30" x14ac:dyDescent="0.2">
      <c r="F46" s="17"/>
      <c r="G46" s="220"/>
      <c r="O46" s="17"/>
      <c r="Q46" s="220"/>
      <c r="R46" s="131"/>
      <c r="S46" s="131"/>
    </row>
    <row r="47" spans="2:30" x14ac:dyDescent="0.2">
      <c r="F47" s="17"/>
      <c r="G47" s="220"/>
      <c r="O47" s="17"/>
      <c r="Q47" s="220"/>
      <c r="R47" s="131"/>
      <c r="S47" s="131"/>
    </row>
    <row r="48" spans="2:30" x14ac:dyDescent="0.2">
      <c r="F48" s="17"/>
      <c r="G48" s="220"/>
      <c r="O48" s="17"/>
      <c r="Q48" s="220"/>
      <c r="R48" s="131"/>
      <c r="S48" s="131"/>
    </row>
    <row r="49" spans="5:26" x14ac:dyDescent="0.2">
      <c r="F49" s="17"/>
      <c r="G49" s="220"/>
      <c r="O49" s="17"/>
      <c r="Q49" s="220"/>
      <c r="R49" s="131"/>
      <c r="S49" s="131"/>
    </row>
    <row r="50" spans="5:26" x14ac:dyDescent="0.2">
      <c r="F50" s="17"/>
      <c r="G50" s="220"/>
      <c r="O50" s="17"/>
      <c r="Q50" s="220"/>
      <c r="R50" s="131"/>
      <c r="S50" s="131"/>
    </row>
    <row r="51" spans="5:26" x14ac:dyDescent="0.2">
      <c r="F51" s="17"/>
      <c r="G51" s="220"/>
      <c r="O51" s="17"/>
      <c r="Q51" s="220"/>
    </row>
    <row r="52" spans="5:26" x14ac:dyDescent="0.2">
      <c r="F52" s="17"/>
      <c r="G52" s="220"/>
      <c r="O52" s="17"/>
      <c r="Q52" s="220"/>
    </row>
    <row r="53" spans="5:26" x14ac:dyDescent="0.2">
      <c r="E53" s="220"/>
      <c r="F53" s="17"/>
      <c r="G53" s="220"/>
      <c r="O53" s="17"/>
      <c r="Q53" s="220"/>
    </row>
    <row r="54" spans="5:26" x14ac:dyDescent="0.2">
      <c r="F54" s="17"/>
      <c r="G54" s="220"/>
      <c r="O54" s="17"/>
      <c r="Q54" s="220"/>
      <c r="R54" s="131"/>
      <c r="S54" s="131"/>
    </row>
    <row r="55" spans="5:26" x14ac:dyDescent="0.2">
      <c r="F55" s="17"/>
      <c r="G55" s="220"/>
      <c r="O55" s="17"/>
      <c r="Q55" s="220"/>
    </row>
    <row r="56" spans="5:26" x14ac:dyDescent="0.2">
      <c r="F56" s="17"/>
      <c r="G56" s="220"/>
      <c r="O56" s="17"/>
      <c r="Q56" s="220"/>
      <c r="Y56" s="17"/>
      <c r="Z56" s="130"/>
    </row>
    <row r="57" spans="5:26" x14ac:dyDescent="0.2">
      <c r="F57" s="17"/>
      <c r="G57" s="220"/>
      <c r="O57" s="17"/>
      <c r="Q57" s="220"/>
      <c r="Y57" s="17"/>
      <c r="Z57" s="130"/>
    </row>
    <row r="58" spans="5:26" x14ac:dyDescent="0.2">
      <c r="F58" s="17"/>
      <c r="G58" s="220"/>
      <c r="O58" s="17"/>
      <c r="Q58" s="220"/>
      <c r="Y58" s="17"/>
      <c r="Z58" s="130"/>
    </row>
    <row r="59" spans="5:26" x14ac:dyDescent="0.2">
      <c r="F59" s="17"/>
      <c r="G59" s="220"/>
      <c r="O59" s="17"/>
      <c r="Q59" s="220"/>
      <c r="Y59" s="17"/>
    </row>
    <row r="60" spans="5:26" x14ac:dyDescent="0.2">
      <c r="F60" s="17"/>
      <c r="G60" s="220"/>
      <c r="O60" s="17"/>
      <c r="Q60" s="220"/>
      <c r="Y60" s="17"/>
    </row>
    <row r="61" spans="5:26" x14ac:dyDescent="0.2">
      <c r="F61" s="17"/>
      <c r="G61" s="220"/>
      <c r="O61" s="17"/>
      <c r="Q61" s="220"/>
      <c r="Y61" s="123"/>
      <c r="Z61" s="130"/>
    </row>
    <row r="62" spans="5:26" x14ac:dyDescent="0.2">
      <c r="F62" s="17"/>
      <c r="G62" s="220"/>
      <c r="O62" s="17"/>
      <c r="Q62" s="220"/>
      <c r="Y62" s="17"/>
      <c r="Z62" s="130"/>
    </row>
    <row r="63" spans="5:26" x14ac:dyDescent="0.2">
      <c r="F63" s="17"/>
      <c r="G63" s="220"/>
      <c r="O63" s="17"/>
      <c r="Q63" s="220"/>
      <c r="Y63" s="17"/>
    </row>
    <row r="64" spans="5:26" x14ac:dyDescent="0.2">
      <c r="F64" s="17"/>
      <c r="G64" s="220"/>
      <c r="O64" s="17"/>
      <c r="Q64" s="220"/>
      <c r="Y64" s="17"/>
    </row>
    <row r="65" spans="5:26" x14ac:dyDescent="0.2">
      <c r="E65" s="220"/>
      <c r="F65" s="17"/>
      <c r="G65" s="220"/>
      <c r="O65" s="17"/>
      <c r="Q65" s="220"/>
    </row>
    <row r="66" spans="5:26" x14ac:dyDescent="0.2">
      <c r="F66" s="17"/>
      <c r="G66" s="220"/>
      <c r="O66" s="218"/>
      <c r="Q66" s="220"/>
    </row>
    <row r="67" spans="5:26" x14ac:dyDescent="0.2">
      <c r="F67" s="17"/>
      <c r="G67" s="220"/>
      <c r="O67" s="218"/>
      <c r="Q67" s="220"/>
      <c r="S67" s="130"/>
    </row>
    <row r="68" spans="5:26" x14ac:dyDescent="0.2">
      <c r="F68" s="17"/>
      <c r="G68" s="220"/>
      <c r="O68" s="218"/>
      <c r="Q68" s="220"/>
      <c r="Y68" s="17"/>
      <c r="Z68" s="130"/>
    </row>
    <row r="69" spans="5:26" x14ac:dyDescent="0.2">
      <c r="F69" s="17"/>
      <c r="G69" s="220"/>
      <c r="O69" s="218"/>
      <c r="Q69" s="221"/>
      <c r="Y69" s="17"/>
      <c r="Z69" s="130"/>
    </row>
    <row r="70" spans="5:26" x14ac:dyDescent="0.2">
      <c r="F70" s="17"/>
      <c r="G70" s="220"/>
      <c r="O70" s="218"/>
      <c r="Q70" s="220"/>
      <c r="Y70" s="17"/>
      <c r="Z70" s="130"/>
    </row>
    <row r="71" spans="5:26" x14ac:dyDescent="0.2">
      <c r="F71" s="17"/>
      <c r="G71" s="220"/>
      <c r="O71" s="218"/>
      <c r="Q71" s="220"/>
    </row>
    <row r="72" spans="5:26" x14ac:dyDescent="0.2">
      <c r="F72" s="17"/>
      <c r="G72" s="220"/>
      <c r="O72" s="17"/>
      <c r="Q72" s="220"/>
    </row>
    <row r="73" spans="5:26" x14ac:dyDescent="0.2">
      <c r="E73" s="220"/>
      <c r="F73" s="17"/>
      <c r="G73" s="220"/>
      <c r="O73" s="17"/>
      <c r="Q73" s="220"/>
      <c r="Y73" s="17"/>
    </row>
    <row r="74" spans="5:26" x14ac:dyDescent="0.2">
      <c r="F74" s="17"/>
      <c r="G74" s="220"/>
      <c r="O74" s="17"/>
      <c r="Q74" s="220"/>
      <c r="Y74" s="17"/>
      <c r="Z74" s="130"/>
    </row>
    <row r="75" spans="5:26" x14ac:dyDescent="0.2">
      <c r="F75" s="17"/>
      <c r="G75" s="220"/>
      <c r="O75" s="17"/>
      <c r="Q75" s="220"/>
      <c r="Y75" s="17"/>
    </row>
    <row r="76" spans="5:26" x14ac:dyDescent="0.2">
      <c r="F76" s="17"/>
      <c r="G76" s="220"/>
      <c r="O76" s="17"/>
      <c r="Q76" s="220"/>
      <c r="R76" s="133"/>
    </row>
    <row r="77" spans="5:26" x14ac:dyDescent="0.2">
      <c r="F77" s="17"/>
      <c r="G77" s="220"/>
      <c r="O77" s="17"/>
      <c r="Q77" s="220"/>
      <c r="W77" s="110"/>
    </row>
    <row r="78" spans="5:26" x14ac:dyDescent="0.2">
      <c r="F78" s="17"/>
      <c r="G78" s="220"/>
      <c r="O78" s="17"/>
      <c r="Q78" s="220"/>
    </row>
    <row r="79" spans="5:26" x14ac:dyDescent="0.2">
      <c r="F79" s="17"/>
      <c r="G79" s="220"/>
      <c r="O79" s="17"/>
      <c r="Q79" s="220"/>
    </row>
    <row r="80" spans="5:26" x14ac:dyDescent="0.2">
      <c r="F80" s="17"/>
      <c r="G80" s="220"/>
      <c r="O80" s="17"/>
      <c r="Q80" s="220"/>
    </row>
    <row r="81" spans="6:26" x14ac:dyDescent="0.2">
      <c r="F81" s="17"/>
      <c r="G81" s="220"/>
      <c r="O81" s="17"/>
      <c r="Q81" s="220"/>
    </row>
    <row r="82" spans="6:26" x14ac:dyDescent="0.2">
      <c r="F82" s="17"/>
      <c r="G82" s="220"/>
      <c r="O82" s="17"/>
      <c r="Q82" s="220"/>
    </row>
    <row r="83" spans="6:26" x14ac:dyDescent="0.2">
      <c r="F83" s="17"/>
      <c r="G83" s="220"/>
      <c r="O83" s="17"/>
      <c r="Q83" s="220"/>
    </row>
    <row r="84" spans="6:26" x14ac:dyDescent="0.2">
      <c r="F84" s="17"/>
      <c r="G84" s="220"/>
      <c r="O84" s="17"/>
      <c r="Q84" s="220"/>
    </row>
    <row r="85" spans="6:26" x14ac:dyDescent="0.2">
      <c r="F85" s="17"/>
      <c r="G85" s="220"/>
      <c r="O85" s="17"/>
      <c r="Q85" s="222"/>
    </row>
    <row r="86" spans="6:26" x14ac:dyDescent="0.2">
      <c r="F86" s="17"/>
      <c r="G86" s="220"/>
      <c r="O86" s="17"/>
      <c r="Q86" s="220"/>
    </row>
    <row r="87" spans="6:26" x14ac:dyDescent="0.2">
      <c r="F87" s="17"/>
      <c r="G87" s="220"/>
      <c r="O87" s="17"/>
      <c r="Q87" s="220"/>
    </row>
    <row r="88" spans="6:26" x14ac:dyDescent="0.2">
      <c r="F88" s="17"/>
      <c r="G88" s="220"/>
      <c r="O88" s="17"/>
      <c r="Q88" s="220"/>
    </row>
    <row r="89" spans="6:26" x14ac:dyDescent="0.2">
      <c r="F89" s="17"/>
      <c r="G89" s="220"/>
      <c r="O89" s="17"/>
      <c r="Q89" s="220"/>
      <c r="W89" s="110"/>
      <c r="Z89" s="130"/>
    </row>
    <row r="90" spans="6:26" x14ac:dyDescent="0.2">
      <c r="F90" s="17"/>
      <c r="G90" s="220"/>
      <c r="O90" s="17"/>
      <c r="Q90" s="220"/>
      <c r="W90" s="110"/>
    </row>
    <row r="91" spans="6:26" x14ac:dyDescent="0.2">
      <c r="F91" s="17"/>
      <c r="G91" s="220"/>
      <c r="O91" s="17"/>
      <c r="Q91" s="220"/>
      <c r="W91" s="110"/>
    </row>
    <row r="92" spans="6:26" x14ac:dyDescent="0.2">
      <c r="F92" s="17"/>
      <c r="G92" s="220"/>
      <c r="O92" s="17"/>
      <c r="Q92" s="220"/>
      <c r="W92" s="110"/>
    </row>
    <row r="93" spans="6:26" x14ac:dyDescent="0.2">
      <c r="F93" s="17"/>
      <c r="G93" s="220"/>
      <c r="O93" s="17"/>
      <c r="Q93" s="220"/>
      <c r="W93" s="110"/>
    </row>
    <row r="94" spans="6:26" x14ac:dyDescent="0.2">
      <c r="F94" s="17"/>
      <c r="G94" s="220"/>
      <c r="O94" s="17"/>
      <c r="Q94" s="220"/>
    </row>
    <row r="95" spans="6:26" x14ac:dyDescent="0.2">
      <c r="F95" s="17"/>
      <c r="G95" s="220"/>
      <c r="O95" s="17"/>
      <c r="Q95" s="220"/>
      <c r="W95" s="110"/>
    </row>
    <row r="96" spans="6:26" x14ac:dyDescent="0.2">
      <c r="F96" s="17"/>
      <c r="G96" s="220"/>
      <c r="O96" s="17"/>
      <c r="Q96" s="220"/>
    </row>
    <row r="97" spans="5:19" x14ac:dyDescent="0.2">
      <c r="F97" s="17"/>
      <c r="G97" s="220"/>
      <c r="O97" s="17"/>
      <c r="Q97" s="220"/>
    </row>
    <row r="98" spans="5:19" x14ac:dyDescent="0.2">
      <c r="F98" s="17"/>
      <c r="G98" s="220"/>
      <c r="O98" s="17"/>
      <c r="Q98" s="220"/>
    </row>
    <row r="99" spans="5:19" x14ac:dyDescent="0.2">
      <c r="F99" s="17"/>
      <c r="G99" s="220"/>
      <c r="O99" s="17"/>
      <c r="Q99" s="220"/>
    </row>
    <row r="100" spans="5:19" x14ac:dyDescent="0.2">
      <c r="F100" s="17"/>
      <c r="G100" s="220"/>
      <c r="O100" s="17"/>
      <c r="Q100" s="220"/>
    </row>
    <row r="101" spans="5:19" x14ac:dyDescent="0.2">
      <c r="F101" s="17"/>
      <c r="G101" s="220"/>
      <c r="O101" s="17"/>
      <c r="Q101" s="220"/>
    </row>
    <row r="102" spans="5:19" x14ac:dyDescent="0.2">
      <c r="F102" s="17"/>
      <c r="G102" s="222"/>
      <c r="O102" s="17"/>
      <c r="Q102" s="220"/>
    </row>
    <row r="103" spans="5:19" x14ac:dyDescent="0.2">
      <c r="F103" s="17"/>
      <c r="G103" s="220"/>
      <c r="O103" s="17"/>
      <c r="Q103" s="220"/>
    </row>
    <row r="104" spans="5:19" x14ac:dyDescent="0.2">
      <c r="F104" s="17"/>
      <c r="G104" s="220"/>
      <c r="O104" s="17"/>
      <c r="Q104" s="220"/>
    </row>
    <row r="105" spans="5:19" x14ac:dyDescent="0.2">
      <c r="F105" s="17"/>
      <c r="G105" s="220"/>
      <c r="O105" s="17"/>
      <c r="Q105" s="220"/>
    </row>
    <row r="106" spans="5:19" x14ac:dyDescent="0.2">
      <c r="G106" s="220"/>
      <c r="O106" s="17"/>
      <c r="Q106" s="220"/>
    </row>
    <row r="107" spans="5:19" ht="15" x14ac:dyDescent="0.25">
      <c r="G107" s="220"/>
      <c r="O107" s="17"/>
      <c r="Q107" s="220"/>
      <c r="R107" s="202"/>
      <c r="S107" s="202"/>
    </row>
    <row r="108" spans="5:19" ht="15" x14ac:dyDescent="0.25">
      <c r="E108" s="220"/>
      <c r="G108" s="220"/>
      <c r="O108" s="17"/>
      <c r="Q108" s="220"/>
      <c r="R108" s="202"/>
      <c r="S108" s="202"/>
    </row>
    <row r="110" spans="5:19" x14ac:dyDescent="0.2">
      <c r="O110" s="17"/>
      <c r="Q110" s="130"/>
      <c r="R110" s="131"/>
      <c r="S110" s="131"/>
    </row>
    <row r="111" spans="5:19" x14ac:dyDescent="0.2">
      <c r="O111" s="17"/>
      <c r="Q111" s="130"/>
      <c r="R111" s="131"/>
      <c r="S111" s="131"/>
    </row>
    <row r="112" spans="5:19" x14ac:dyDescent="0.2">
      <c r="O112" s="17"/>
      <c r="Q112" s="130"/>
      <c r="R112" s="131"/>
      <c r="S112" s="131"/>
    </row>
    <row r="113" spans="15:19" x14ac:dyDescent="0.2">
      <c r="O113" s="17"/>
      <c r="Q113" s="130"/>
      <c r="R113" s="131"/>
      <c r="S113" s="131"/>
    </row>
    <row r="114" spans="15:19" x14ac:dyDescent="0.2">
      <c r="O114" s="17"/>
      <c r="Q114" s="130"/>
      <c r="R114" s="131"/>
      <c r="S114" s="131"/>
    </row>
    <row r="115" spans="15:19" x14ac:dyDescent="0.2">
      <c r="O115" s="17"/>
      <c r="Q115" s="130"/>
      <c r="R115" s="131"/>
      <c r="S115" s="131"/>
    </row>
    <row r="116" spans="15:19" x14ac:dyDescent="0.2">
      <c r="O116" s="17"/>
      <c r="Q116" s="130"/>
      <c r="R116" s="131"/>
      <c r="S116" s="131"/>
    </row>
    <row r="117" spans="15:19" x14ac:dyDescent="0.2">
      <c r="O117" s="17"/>
      <c r="Q117" s="130"/>
      <c r="R117" s="131"/>
      <c r="S117" s="131"/>
    </row>
    <row r="118" spans="15:19" x14ac:dyDescent="0.2">
      <c r="O118" s="17"/>
      <c r="Q118" s="130"/>
      <c r="R118" s="131"/>
      <c r="S118" s="131"/>
    </row>
    <row r="119" spans="15:19" x14ac:dyDescent="0.2">
      <c r="O119" s="17"/>
      <c r="Q119" s="130"/>
      <c r="R119" s="131"/>
      <c r="S119" s="131"/>
    </row>
    <row r="120" spans="15:19" x14ac:dyDescent="0.2">
      <c r="O120" s="17"/>
      <c r="Q120" s="130"/>
      <c r="R120" s="131"/>
      <c r="S120" s="131"/>
    </row>
    <row r="121" spans="15:19" x14ac:dyDescent="0.2">
      <c r="O121" s="17"/>
      <c r="Q121" s="130"/>
      <c r="R121" s="131"/>
      <c r="S121" s="131"/>
    </row>
    <row r="122" spans="15:19" x14ac:dyDescent="0.2">
      <c r="O122" s="17"/>
      <c r="Q122" s="130"/>
      <c r="R122" s="131"/>
      <c r="S122" s="131"/>
    </row>
    <row r="123" spans="15:19" x14ac:dyDescent="0.2">
      <c r="O123" s="17"/>
      <c r="Q123" s="130"/>
      <c r="R123" s="131"/>
      <c r="S123" s="131"/>
    </row>
    <row r="124" spans="15:19" x14ac:dyDescent="0.2">
      <c r="O124" s="17"/>
      <c r="Q124" s="130"/>
      <c r="R124" s="131"/>
      <c r="S124" s="131"/>
    </row>
    <row r="125" spans="15:19" x14ac:dyDescent="0.2">
      <c r="O125" s="17"/>
      <c r="Q125" s="130"/>
      <c r="R125" s="131"/>
      <c r="S125" s="131"/>
    </row>
    <row r="126" spans="15:19" x14ac:dyDescent="0.2">
      <c r="O126" s="17"/>
      <c r="Q126" s="130"/>
      <c r="R126" s="131"/>
      <c r="S126" s="131"/>
    </row>
    <row r="127" spans="15:19" x14ac:dyDescent="0.2">
      <c r="O127" s="17"/>
      <c r="Q127" s="130"/>
      <c r="R127" s="131"/>
      <c r="S127" s="131"/>
    </row>
    <row r="128" spans="15:19" x14ac:dyDescent="0.2">
      <c r="O128" s="17"/>
    </row>
  </sheetData>
  <mergeCells count="2">
    <mergeCell ref="C43:I44"/>
    <mergeCell ref="C20:K21"/>
  </mergeCells>
  <pageMargins left="0.45" right="0.2" top="0.75" bottom="0.5" header="0.3" footer="0.3"/>
  <pageSetup scale="92" orientation="portrait" r:id="rId1"/>
  <headerFooter>
    <oddHeader>&amp;C&amp;"Times New Roman,Bold"&amp;10FY20 LWG Data Collection&amp;R8/20/19</oddHeader>
    <oddFooter>&amp;C&amp;"Times New Roman,Italic"&amp;8USDA is an Equal Opportunity Provider and Employer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9950-5F7D-493B-BB4D-AC784A92BB58}">
  <sheetPr>
    <tabColor rgb="FF92D050"/>
  </sheetPr>
  <dimension ref="A1:O133"/>
  <sheetViews>
    <sheetView tabSelected="1" zoomScaleNormal="100" workbookViewId="0">
      <pane xSplit="5" ySplit="4" topLeftCell="F5" activePane="bottomRight" state="frozen"/>
      <selection pane="topRight" activeCell="F1" sqref="F1"/>
      <selection pane="bottomLeft" activeCell="A5" sqref="A5"/>
      <selection pane="bottomRight" activeCell="C100" sqref="C100"/>
    </sheetView>
  </sheetViews>
  <sheetFormatPr defaultRowHeight="15" x14ac:dyDescent="0.25"/>
  <cols>
    <col min="1" max="1" width="8" style="1" customWidth="1"/>
    <col min="2" max="2" width="24.28515625" style="94" customWidth="1"/>
    <col min="3" max="3" width="16.140625" style="1" customWidth="1"/>
    <col min="4" max="4" width="30" style="1" customWidth="1"/>
    <col min="5" max="5" width="16.7109375" style="1" customWidth="1"/>
    <col min="6" max="6" width="54.5703125" style="94" customWidth="1"/>
    <col min="7" max="7" width="10.28515625" style="94" customWidth="1"/>
    <col min="8" max="8" width="9" style="1" customWidth="1"/>
    <col min="9" max="9" width="9.140625" style="94"/>
    <col min="10" max="10" width="26.5703125" style="94" customWidth="1"/>
    <col min="11" max="11" width="6.28515625" style="1" customWidth="1"/>
    <col min="12" max="12" width="28.42578125" style="94" customWidth="1"/>
    <col min="13" max="13" width="7.7109375" style="94" customWidth="1"/>
    <col min="14" max="14" width="9.140625" style="94"/>
    <col min="15" max="15" width="6.140625" style="94" customWidth="1"/>
    <col min="16" max="16384" width="9.140625" style="94"/>
  </cols>
  <sheetData>
    <row r="1" spans="1:15" ht="18.75" x14ac:dyDescent="0.3">
      <c r="A1" s="5" t="s">
        <v>955</v>
      </c>
      <c r="C1" s="94"/>
      <c r="E1" s="94"/>
      <c r="H1" s="94"/>
      <c r="K1" s="94"/>
    </row>
    <row r="2" spans="1:15" ht="15" customHeight="1" x14ac:dyDescent="0.3">
      <c r="A2" s="5"/>
      <c r="B2" s="322" t="s">
        <v>949</v>
      </c>
      <c r="C2" s="94"/>
      <c r="E2" s="94"/>
      <c r="H2" s="94"/>
      <c r="K2" s="94"/>
    </row>
    <row r="3" spans="1:15" ht="3.75" customHeight="1" thickBot="1" x14ac:dyDescent="0.35">
      <c r="A3" s="5"/>
      <c r="C3" s="94"/>
      <c r="E3" s="94"/>
      <c r="H3" s="94"/>
      <c r="K3" s="94"/>
    </row>
    <row r="4" spans="1:15" ht="29.25" customHeight="1" thickBot="1" x14ac:dyDescent="0.3">
      <c r="A4" s="412" t="s">
        <v>242</v>
      </c>
      <c r="B4" s="403" t="s">
        <v>838</v>
      </c>
      <c r="C4" s="411" t="s">
        <v>867</v>
      </c>
      <c r="D4" s="403" t="s">
        <v>839</v>
      </c>
      <c r="E4" s="411" t="s">
        <v>841</v>
      </c>
      <c r="F4" s="381" t="s">
        <v>89</v>
      </c>
      <c r="G4" s="381" t="s">
        <v>849</v>
      </c>
      <c r="H4" s="410" t="s">
        <v>840</v>
      </c>
      <c r="K4" s="94"/>
    </row>
    <row r="5" spans="1:15" s="363" customFormat="1" x14ac:dyDescent="0.25">
      <c r="A5" s="459" t="s">
        <v>693</v>
      </c>
      <c r="B5" s="455" t="s">
        <v>894</v>
      </c>
      <c r="C5" s="455">
        <v>100</v>
      </c>
      <c r="D5" s="455" t="s">
        <v>842</v>
      </c>
      <c r="E5" s="455">
        <v>90</v>
      </c>
      <c r="F5" s="382" t="s">
        <v>843</v>
      </c>
      <c r="G5" s="382" t="s">
        <v>3</v>
      </c>
      <c r="H5" s="383">
        <v>50</v>
      </c>
      <c r="J5" s="94"/>
      <c r="K5" s="374"/>
    </row>
    <row r="6" spans="1:15" s="363" customFormat="1" x14ac:dyDescent="0.25">
      <c r="A6" s="468"/>
      <c r="B6" s="456"/>
      <c r="C6" s="456"/>
      <c r="D6" s="456"/>
      <c r="E6" s="456"/>
      <c r="F6" s="375" t="s">
        <v>844</v>
      </c>
      <c r="G6" s="375" t="s">
        <v>3</v>
      </c>
      <c r="H6" s="384">
        <v>50</v>
      </c>
      <c r="J6" s="94"/>
      <c r="K6" s="374"/>
    </row>
    <row r="7" spans="1:15" s="363" customFormat="1" x14ac:dyDescent="0.25">
      <c r="A7" s="468"/>
      <c r="B7" s="456"/>
      <c r="C7" s="456"/>
      <c r="D7" s="456" t="s">
        <v>846</v>
      </c>
      <c r="E7" s="456">
        <v>5</v>
      </c>
      <c r="F7" s="375" t="s">
        <v>847</v>
      </c>
      <c r="G7" s="375" t="s">
        <v>1</v>
      </c>
      <c r="H7" s="384">
        <v>50</v>
      </c>
      <c r="J7" s="94"/>
      <c r="K7" s="374"/>
    </row>
    <row r="8" spans="1:15" s="363" customFormat="1" x14ac:dyDescent="0.25">
      <c r="A8" s="468"/>
      <c r="B8" s="456"/>
      <c r="C8" s="456"/>
      <c r="D8" s="456"/>
      <c r="E8" s="456"/>
      <c r="F8" s="375" t="s">
        <v>848</v>
      </c>
      <c r="G8" s="375" t="s">
        <v>1</v>
      </c>
      <c r="H8" s="384">
        <v>50</v>
      </c>
      <c r="K8" s="374"/>
    </row>
    <row r="9" spans="1:15" s="363" customFormat="1" ht="30" x14ac:dyDescent="0.25">
      <c r="A9" s="468"/>
      <c r="B9" s="456"/>
      <c r="C9" s="456"/>
      <c r="D9" s="456" t="s">
        <v>850</v>
      </c>
      <c r="E9" s="456">
        <v>5</v>
      </c>
      <c r="F9" s="377" t="s">
        <v>851</v>
      </c>
      <c r="G9" s="375" t="s">
        <v>3</v>
      </c>
      <c r="H9" s="384">
        <v>50</v>
      </c>
      <c r="K9" s="374"/>
    </row>
    <row r="10" spans="1:15" s="363" customFormat="1" ht="15.75" thickBot="1" x14ac:dyDescent="0.3">
      <c r="A10" s="460"/>
      <c r="B10" s="470"/>
      <c r="C10" s="470"/>
      <c r="D10" s="470"/>
      <c r="E10" s="470"/>
      <c r="F10" s="385" t="s">
        <v>852</v>
      </c>
      <c r="G10" s="385" t="s">
        <v>3</v>
      </c>
      <c r="H10" s="386">
        <v>50</v>
      </c>
      <c r="K10" s="374"/>
    </row>
    <row r="11" spans="1:15" s="357" customFormat="1" ht="30" x14ac:dyDescent="0.25">
      <c r="A11" s="459" t="s">
        <v>628</v>
      </c>
      <c r="B11" s="455" t="s">
        <v>853</v>
      </c>
      <c r="C11" s="455">
        <v>50</v>
      </c>
      <c r="D11" s="455" t="s">
        <v>855</v>
      </c>
      <c r="E11" s="455">
        <v>60</v>
      </c>
      <c r="F11" s="382" t="s">
        <v>856</v>
      </c>
      <c r="G11" s="382" t="s">
        <v>858</v>
      </c>
      <c r="H11" s="383">
        <v>80</v>
      </c>
      <c r="J11" s="357" t="s">
        <v>911</v>
      </c>
      <c r="K11" s="357" t="s">
        <v>944</v>
      </c>
      <c r="L11" s="357" t="s">
        <v>912</v>
      </c>
      <c r="M11" s="357" t="s">
        <v>945</v>
      </c>
      <c r="N11" s="357" t="s">
        <v>913</v>
      </c>
      <c r="O11" s="357" t="s">
        <v>946</v>
      </c>
    </row>
    <row r="12" spans="1:15" x14ac:dyDescent="0.25">
      <c r="A12" s="468"/>
      <c r="B12" s="456"/>
      <c r="C12" s="456"/>
      <c r="D12" s="456"/>
      <c r="E12" s="456"/>
      <c r="F12" s="375" t="s">
        <v>857</v>
      </c>
      <c r="G12" s="375" t="s">
        <v>858</v>
      </c>
      <c r="H12" s="384">
        <v>20</v>
      </c>
      <c r="I12" s="1"/>
      <c r="J12" s="94" t="s">
        <v>861</v>
      </c>
      <c r="K12" s="1">
        <v>1</v>
      </c>
      <c r="L12" s="94" t="s">
        <v>862</v>
      </c>
      <c r="M12" s="94">
        <v>1</v>
      </c>
      <c r="N12" s="94" t="s">
        <v>858</v>
      </c>
      <c r="O12" s="94">
        <v>1</v>
      </c>
    </row>
    <row r="13" spans="1:15" x14ac:dyDescent="0.25">
      <c r="A13" s="468"/>
      <c r="B13" s="456"/>
      <c r="C13" s="456"/>
      <c r="D13" s="376" t="s">
        <v>859</v>
      </c>
      <c r="E13" s="376">
        <v>30</v>
      </c>
      <c r="F13" s="378" t="s">
        <v>860</v>
      </c>
      <c r="G13" s="375" t="s">
        <v>858</v>
      </c>
      <c r="H13" s="384">
        <v>100</v>
      </c>
      <c r="I13" s="1"/>
      <c r="J13" s="94" t="s">
        <v>880</v>
      </c>
      <c r="K13" s="1">
        <v>2</v>
      </c>
      <c r="L13" s="94" t="s">
        <v>878</v>
      </c>
      <c r="M13" s="94">
        <v>2</v>
      </c>
      <c r="N13" s="94" t="s">
        <v>888</v>
      </c>
      <c r="O13" s="94">
        <v>2</v>
      </c>
    </row>
    <row r="14" spans="1:15" x14ac:dyDescent="0.25">
      <c r="A14" s="468"/>
      <c r="B14" s="456"/>
      <c r="C14" s="456"/>
      <c r="D14" s="376" t="s">
        <v>861</v>
      </c>
      <c r="E14" s="376">
        <v>10</v>
      </c>
      <c r="F14" s="378" t="s">
        <v>862</v>
      </c>
      <c r="G14" s="375" t="s">
        <v>858</v>
      </c>
      <c r="H14" s="384">
        <v>100</v>
      </c>
      <c r="I14" s="1"/>
      <c r="J14" s="94" t="s">
        <v>846</v>
      </c>
      <c r="K14" s="1">
        <v>3</v>
      </c>
      <c r="L14" s="94" t="s">
        <v>883</v>
      </c>
      <c r="M14" s="94">
        <v>3</v>
      </c>
      <c r="N14" s="94" t="s">
        <v>3</v>
      </c>
      <c r="O14" s="94">
        <v>3</v>
      </c>
    </row>
    <row r="15" spans="1:15" x14ac:dyDescent="0.25">
      <c r="A15" s="468"/>
      <c r="B15" s="456" t="s">
        <v>854</v>
      </c>
      <c r="C15" s="456">
        <v>50</v>
      </c>
      <c r="D15" s="456" t="s">
        <v>846</v>
      </c>
      <c r="E15" s="456">
        <v>50</v>
      </c>
      <c r="F15" s="375" t="s">
        <v>847</v>
      </c>
      <c r="G15" s="375" t="s">
        <v>858</v>
      </c>
      <c r="H15" s="384">
        <v>70</v>
      </c>
      <c r="I15" s="1"/>
      <c r="J15" s="94" t="s">
        <v>879</v>
      </c>
      <c r="K15" s="1">
        <v>4</v>
      </c>
      <c r="L15" s="94" t="s">
        <v>48</v>
      </c>
      <c r="M15" s="94">
        <v>4</v>
      </c>
      <c r="N15" s="94" t="s">
        <v>260</v>
      </c>
      <c r="O15" s="94">
        <v>4</v>
      </c>
    </row>
    <row r="16" spans="1:15" x14ac:dyDescent="0.25">
      <c r="A16" s="468"/>
      <c r="B16" s="456"/>
      <c r="C16" s="456"/>
      <c r="D16" s="456"/>
      <c r="E16" s="456"/>
      <c r="F16" s="375" t="s">
        <v>848</v>
      </c>
      <c r="G16" s="375" t="s">
        <v>858</v>
      </c>
      <c r="H16" s="384">
        <v>30</v>
      </c>
      <c r="I16" s="1"/>
      <c r="J16" s="94" t="s">
        <v>869</v>
      </c>
      <c r="K16" s="1">
        <v>5</v>
      </c>
      <c r="L16" s="94" t="s">
        <v>872</v>
      </c>
      <c r="M16" s="94">
        <v>5</v>
      </c>
      <c r="N16" s="94" t="s">
        <v>276</v>
      </c>
      <c r="O16" s="94">
        <v>5</v>
      </c>
    </row>
    <row r="17" spans="1:15" x14ac:dyDescent="0.25">
      <c r="A17" s="468"/>
      <c r="B17" s="456"/>
      <c r="C17" s="456"/>
      <c r="D17" s="376" t="s">
        <v>863</v>
      </c>
      <c r="E17" s="376">
        <v>40</v>
      </c>
      <c r="F17" s="378" t="s">
        <v>864</v>
      </c>
      <c r="G17" s="375" t="s">
        <v>858</v>
      </c>
      <c r="H17" s="384">
        <v>100</v>
      </c>
      <c r="I17" s="1"/>
      <c r="J17" s="94" t="s">
        <v>865</v>
      </c>
      <c r="K17" s="1">
        <v>6</v>
      </c>
      <c r="L17" s="94" t="s">
        <v>852</v>
      </c>
      <c r="M17" s="94">
        <v>6</v>
      </c>
      <c r="N17" s="94" t="s">
        <v>1</v>
      </c>
      <c r="O17" s="94">
        <v>6</v>
      </c>
    </row>
    <row r="18" spans="1:15" ht="15.75" thickBot="1" x14ac:dyDescent="0.3">
      <c r="A18" s="460"/>
      <c r="B18" s="470"/>
      <c r="C18" s="470"/>
      <c r="D18" s="387" t="s">
        <v>859</v>
      </c>
      <c r="E18" s="387">
        <v>10</v>
      </c>
      <c r="F18" s="385" t="s">
        <v>860</v>
      </c>
      <c r="G18" s="385" t="s">
        <v>858</v>
      </c>
      <c r="H18" s="386">
        <v>100</v>
      </c>
      <c r="I18" s="1"/>
      <c r="J18" s="94" t="s">
        <v>850</v>
      </c>
      <c r="K18" s="1">
        <v>7</v>
      </c>
      <c r="L18" s="94" t="s">
        <v>851</v>
      </c>
      <c r="M18" s="94">
        <v>7</v>
      </c>
      <c r="N18" s="94" t="s">
        <v>2</v>
      </c>
      <c r="O18" s="94">
        <v>7</v>
      </c>
    </row>
    <row r="19" spans="1:15" x14ac:dyDescent="0.25">
      <c r="A19" s="459" t="s">
        <v>629</v>
      </c>
      <c r="B19" s="455" t="s">
        <v>895</v>
      </c>
      <c r="C19" s="455">
        <v>50</v>
      </c>
      <c r="D19" s="455" t="s">
        <v>846</v>
      </c>
      <c r="E19" s="455">
        <v>50</v>
      </c>
      <c r="F19" s="382" t="s">
        <v>847</v>
      </c>
      <c r="G19" s="388" t="s">
        <v>260</v>
      </c>
      <c r="H19" s="389">
        <v>70</v>
      </c>
      <c r="I19" s="1"/>
      <c r="J19" s="94" t="s">
        <v>855</v>
      </c>
      <c r="K19" s="1">
        <v>8</v>
      </c>
      <c r="L19" s="94" t="s">
        <v>857</v>
      </c>
      <c r="M19" s="94">
        <v>8</v>
      </c>
    </row>
    <row r="20" spans="1:15" x14ac:dyDescent="0.25">
      <c r="A20" s="468"/>
      <c r="B20" s="456"/>
      <c r="C20" s="456"/>
      <c r="D20" s="456"/>
      <c r="E20" s="456"/>
      <c r="F20" s="378" t="s">
        <v>848</v>
      </c>
      <c r="G20" s="378" t="s">
        <v>260</v>
      </c>
      <c r="H20" s="390">
        <v>30</v>
      </c>
      <c r="I20" s="1"/>
      <c r="J20" s="94" t="s">
        <v>889</v>
      </c>
      <c r="K20" s="1">
        <v>9</v>
      </c>
      <c r="L20" s="94" t="s">
        <v>856</v>
      </c>
      <c r="M20" s="94">
        <v>9</v>
      </c>
    </row>
    <row r="21" spans="1:15" x14ac:dyDescent="0.25">
      <c r="A21" s="468"/>
      <c r="B21" s="456"/>
      <c r="C21" s="456"/>
      <c r="D21" s="379" t="s">
        <v>865</v>
      </c>
      <c r="E21" s="379">
        <v>45</v>
      </c>
      <c r="F21" s="378" t="s">
        <v>866</v>
      </c>
      <c r="G21" s="378" t="s">
        <v>260</v>
      </c>
      <c r="H21" s="390">
        <v>100</v>
      </c>
      <c r="I21" s="1"/>
      <c r="J21" s="94" t="s">
        <v>863</v>
      </c>
      <c r="K21" s="1">
        <v>10</v>
      </c>
      <c r="L21" s="94" t="s">
        <v>844</v>
      </c>
      <c r="M21" s="94">
        <v>10</v>
      </c>
    </row>
    <row r="22" spans="1:15" x14ac:dyDescent="0.25">
      <c r="A22" s="468"/>
      <c r="B22" s="456"/>
      <c r="C22" s="456"/>
      <c r="D22" s="379" t="s">
        <v>859</v>
      </c>
      <c r="E22" s="379">
        <v>5</v>
      </c>
      <c r="F22" s="375" t="s">
        <v>860</v>
      </c>
      <c r="G22" s="378" t="s">
        <v>260</v>
      </c>
      <c r="H22" s="390">
        <v>100</v>
      </c>
      <c r="I22" s="1"/>
      <c r="J22" s="94" t="s">
        <v>868</v>
      </c>
      <c r="K22" s="1">
        <v>11</v>
      </c>
      <c r="L22" s="94" t="s">
        <v>875</v>
      </c>
      <c r="M22" s="94">
        <v>11</v>
      </c>
    </row>
    <row r="23" spans="1:15" x14ac:dyDescent="0.25">
      <c r="A23" s="468"/>
      <c r="B23" s="456" t="s">
        <v>896</v>
      </c>
      <c r="C23" s="456">
        <v>50</v>
      </c>
      <c r="D23" s="456" t="s">
        <v>855</v>
      </c>
      <c r="E23" s="456">
        <v>40</v>
      </c>
      <c r="F23" s="378" t="s">
        <v>856</v>
      </c>
      <c r="G23" s="378" t="s">
        <v>858</v>
      </c>
      <c r="H23" s="390">
        <v>70</v>
      </c>
      <c r="I23" s="1"/>
      <c r="J23" s="94" t="s">
        <v>842</v>
      </c>
      <c r="K23" s="1">
        <v>12</v>
      </c>
      <c r="L23" s="94" t="s">
        <v>877</v>
      </c>
      <c r="M23" s="94">
        <v>12</v>
      </c>
    </row>
    <row r="24" spans="1:15" x14ac:dyDescent="0.25">
      <c r="A24" s="468"/>
      <c r="B24" s="456"/>
      <c r="C24" s="456"/>
      <c r="D24" s="456"/>
      <c r="E24" s="456"/>
      <c r="F24" s="378" t="s">
        <v>857</v>
      </c>
      <c r="G24" s="378" t="s">
        <v>858</v>
      </c>
      <c r="H24" s="390">
        <v>30</v>
      </c>
      <c r="I24" s="1"/>
      <c r="J24" s="94" t="s">
        <v>876</v>
      </c>
      <c r="K24" s="1">
        <v>13</v>
      </c>
      <c r="L24" s="94" t="s">
        <v>871</v>
      </c>
      <c r="M24" s="94">
        <v>13</v>
      </c>
    </row>
    <row r="25" spans="1:15" x14ac:dyDescent="0.25">
      <c r="A25" s="468"/>
      <c r="B25" s="456"/>
      <c r="C25" s="456"/>
      <c r="D25" s="456" t="s">
        <v>846</v>
      </c>
      <c r="E25" s="456">
        <v>20</v>
      </c>
      <c r="F25" s="375" t="s">
        <v>847</v>
      </c>
      <c r="G25" s="378" t="s">
        <v>858</v>
      </c>
      <c r="H25" s="390">
        <v>50</v>
      </c>
      <c r="I25" s="1"/>
      <c r="J25" s="94" t="s">
        <v>859</v>
      </c>
      <c r="K25" s="1">
        <v>14</v>
      </c>
      <c r="L25" s="94" t="s">
        <v>49</v>
      </c>
      <c r="M25" s="94">
        <v>14</v>
      </c>
    </row>
    <row r="26" spans="1:15" x14ac:dyDescent="0.25">
      <c r="A26" s="468"/>
      <c r="B26" s="456"/>
      <c r="C26" s="456"/>
      <c r="D26" s="456"/>
      <c r="E26" s="456"/>
      <c r="F26" s="378" t="s">
        <v>848</v>
      </c>
      <c r="G26" s="378" t="s">
        <v>858</v>
      </c>
      <c r="H26" s="390">
        <v>50</v>
      </c>
      <c r="I26" s="1"/>
      <c r="J26" s="94" t="s">
        <v>873</v>
      </c>
      <c r="K26" s="1">
        <v>15</v>
      </c>
      <c r="L26" s="94" t="s">
        <v>870</v>
      </c>
      <c r="M26" s="94">
        <v>15</v>
      </c>
    </row>
    <row r="27" spans="1:15" ht="15.75" thickBot="1" x14ac:dyDescent="0.3">
      <c r="A27" s="460"/>
      <c r="B27" s="470"/>
      <c r="C27" s="470"/>
      <c r="D27" s="391" t="s">
        <v>842</v>
      </c>
      <c r="E27" s="391">
        <v>40</v>
      </c>
      <c r="F27" s="392" t="s">
        <v>844</v>
      </c>
      <c r="G27" s="392" t="s">
        <v>3</v>
      </c>
      <c r="H27" s="393">
        <v>100</v>
      </c>
      <c r="I27" s="1"/>
      <c r="J27" s="94" t="s">
        <v>886</v>
      </c>
      <c r="K27" s="1">
        <v>16</v>
      </c>
      <c r="L27" s="94" t="s">
        <v>882</v>
      </c>
      <c r="M27" s="94">
        <v>16</v>
      </c>
    </row>
    <row r="28" spans="1:15" x14ac:dyDescent="0.25">
      <c r="A28" s="459" t="s">
        <v>630</v>
      </c>
      <c r="B28" s="455" t="s">
        <v>897</v>
      </c>
      <c r="C28" s="455">
        <v>30</v>
      </c>
      <c r="D28" s="455" t="s">
        <v>846</v>
      </c>
      <c r="E28" s="455">
        <v>34</v>
      </c>
      <c r="F28" s="382" t="s">
        <v>847</v>
      </c>
      <c r="G28" s="388" t="s">
        <v>3</v>
      </c>
      <c r="H28" s="389">
        <v>50</v>
      </c>
      <c r="I28" s="1"/>
      <c r="L28" s="94" t="s">
        <v>881</v>
      </c>
      <c r="M28" s="94">
        <v>17</v>
      </c>
    </row>
    <row r="29" spans="1:15" x14ac:dyDescent="0.25">
      <c r="A29" s="468"/>
      <c r="B29" s="456"/>
      <c r="C29" s="456"/>
      <c r="D29" s="456"/>
      <c r="E29" s="456"/>
      <c r="F29" s="378" t="s">
        <v>848</v>
      </c>
      <c r="G29" s="378" t="s">
        <v>858</v>
      </c>
      <c r="H29" s="390">
        <v>50</v>
      </c>
      <c r="I29" s="1"/>
      <c r="L29" s="94" t="s">
        <v>864</v>
      </c>
      <c r="M29" s="94">
        <v>18</v>
      </c>
    </row>
    <row r="30" spans="1:15" x14ac:dyDescent="0.25">
      <c r="A30" s="468"/>
      <c r="B30" s="456"/>
      <c r="C30" s="456"/>
      <c r="D30" s="456" t="s">
        <v>868</v>
      </c>
      <c r="E30" s="456">
        <v>33</v>
      </c>
      <c r="F30" s="378" t="s">
        <v>49</v>
      </c>
      <c r="G30" s="378" t="s">
        <v>858</v>
      </c>
      <c r="H30" s="390">
        <v>50</v>
      </c>
      <c r="I30" s="1"/>
      <c r="L30" s="94" t="s">
        <v>847</v>
      </c>
      <c r="M30" s="94">
        <v>19</v>
      </c>
    </row>
    <row r="31" spans="1:15" x14ac:dyDescent="0.25">
      <c r="A31" s="468"/>
      <c r="B31" s="456"/>
      <c r="C31" s="456"/>
      <c r="D31" s="456"/>
      <c r="E31" s="456"/>
      <c r="F31" s="378" t="s">
        <v>48</v>
      </c>
      <c r="G31" s="378" t="s">
        <v>858</v>
      </c>
      <c r="H31" s="390">
        <v>50</v>
      </c>
      <c r="I31" s="1"/>
      <c r="L31" s="94" t="s">
        <v>848</v>
      </c>
      <c r="M31" s="94">
        <v>20</v>
      </c>
    </row>
    <row r="32" spans="1:15" x14ac:dyDescent="0.25">
      <c r="A32" s="468"/>
      <c r="B32" s="456"/>
      <c r="C32" s="456"/>
      <c r="D32" s="379" t="s">
        <v>865</v>
      </c>
      <c r="E32" s="379">
        <v>33</v>
      </c>
      <c r="F32" s="378" t="s">
        <v>866</v>
      </c>
      <c r="G32" s="378" t="s">
        <v>858</v>
      </c>
      <c r="H32" s="390">
        <v>100</v>
      </c>
      <c r="I32" s="1"/>
      <c r="L32" s="94" t="s">
        <v>892</v>
      </c>
      <c r="M32" s="94">
        <v>21</v>
      </c>
    </row>
    <row r="33" spans="1:13" ht="30" x14ac:dyDescent="0.25">
      <c r="A33" s="468"/>
      <c r="B33" s="456" t="s">
        <v>898</v>
      </c>
      <c r="C33" s="456">
        <v>70</v>
      </c>
      <c r="D33" s="464" t="s">
        <v>951</v>
      </c>
      <c r="E33" s="461">
        <v>33</v>
      </c>
      <c r="F33" s="380" t="s">
        <v>870</v>
      </c>
      <c r="G33" s="378" t="s">
        <v>858</v>
      </c>
      <c r="H33" s="390">
        <v>50</v>
      </c>
      <c r="I33" s="1"/>
      <c r="L33" s="94" t="s">
        <v>891</v>
      </c>
      <c r="M33" s="94">
        <v>22</v>
      </c>
    </row>
    <row r="34" spans="1:13" x14ac:dyDescent="0.25">
      <c r="A34" s="468"/>
      <c r="B34" s="456"/>
      <c r="C34" s="456"/>
      <c r="D34" s="467"/>
      <c r="E34" s="465"/>
      <c r="F34" s="378" t="s">
        <v>871</v>
      </c>
      <c r="G34" s="378" t="s">
        <v>858</v>
      </c>
      <c r="H34" s="390">
        <v>50</v>
      </c>
      <c r="I34" s="1"/>
      <c r="L34" s="94" t="s">
        <v>874</v>
      </c>
      <c r="M34" s="94">
        <v>23</v>
      </c>
    </row>
    <row r="35" spans="1:13" x14ac:dyDescent="0.25">
      <c r="A35" s="468"/>
      <c r="B35" s="456"/>
      <c r="C35" s="456"/>
      <c r="D35" s="461" t="s">
        <v>861</v>
      </c>
      <c r="E35" s="461">
        <v>34</v>
      </c>
      <c r="F35" s="378" t="s">
        <v>862</v>
      </c>
      <c r="G35" s="378" t="s">
        <v>858</v>
      </c>
      <c r="H35" s="390">
        <v>50</v>
      </c>
      <c r="I35" s="1"/>
      <c r="L35" s="94" t="s">
        <v>887</v>
      </c>
      <c r="M35" s="94">
        <v>24</v>
      </c>
    </row>
    <row r="36" spans="1:13" x14ac:dyDescent="0.25">
      <c r="A36" s="468"/>
      <c r="B36" s="456"/>
      <c r="C36" s="456"/>
      <c r="D36" s="465"/>
      <c r="E36" s="465"/>
      <c r="F36" s="378" t="s">
        <v>872</v>
      </c>
      <c r="G36" s="378" t="s">
        <v>858</v>
      </c>
      <c r="H36" s="390">
        <v>50</v>
      </c>
      <c r="I36" s="1"/>
      <c r="L36" s="94" t="s">
        <v>890</v>
      </c>
      <c r="M36" s="94">
        <v>25</v>
      </c>
    </row>
    <row r="37" spans="1:13" x14ac:dyDescent="0.25">
      <c r="A37" s="468"/>
      <c r="B37" s="456"/>
      <c r="C37" s="456"/>
      <c r="D37" s="461" t="s">
        <v>842</v>
      </c>
      <c r="E37" s="461">
        <v>33</v>
      </c>
      <c r="F37" s="378" t="s">
        <v>844</v>
      </c>
      <c r="G37" s="378" t="s">
        <v>858</v>
      </c>
      <c r="H37" s="390">
        <v>50</v>
      </c>
      <c r="I37" s="1"/>
      <c r="L37" s="94" t="s">
        <v>936</v>
      </c>
      <c r="M37" s="94">
        <v>26</v>
      </c>
    </row>
    <row r="38" spans="1:13" ht="15.75" thickBot="1" x14ac:dyDescent="0.3">
      <c r="A38" s="460"/>
      <c r="B38" s="470"/>
      <c r="C38" s="470"/>
      <c r="D38" s="473"/>
      <c r="E38" s="473"/>
      <c r="F38" s="392" t="s">
        <v>843</v>
      </c>
      <c r="G38" s="392" t="s">
        <v>3</v>
      </c>
      <c r="H38" s="393">
        <v>50</v>
      </c>
      <c r="I38" s="1"/>
      <c r="L38" s="94" t="s">
        <v>843</v>
      </c>
      <c r="M38" s="94">
        <v>27</v>
      </c>
    </row>
    <row r="39" spans="1:13" ht="30" x14ac:dyDescent="0.25">
      <c r="A39" s="459" t="s">
        <v>160</v>
      </c>
      <c r="B39" s="471" t="s">
        <v>884</v>
      </c>
      <c r="C39" s="471">
        <v>50</v>
      </c>
      <c r="D39" s="396" t="s">
        <v>951</v>
      </c>
      <c r="E39" s="397">
        <v>45</v>
      </c>
      <c r="F39" s="382" t="s">
        <v>874</v>
      </c>
      <c r="G39" s="382" t="s">
        <v>3</v>
      </c>
      <c r="H39" s="383">
        <v>100</v>
      </c>
      <c r="I39" s="1"/>
      <c r="L39" s="94" t="s">
        <v>860</v>
      </c>
      <c r="M39" s="94">
        <v>28</v>
      </c>
    </row>
    <row r="40" spans="1:13" x14ac:dyDescent="0.25">
      <c r="A40" s="468"/>
      <c r="B40" s="472"/>
      <c r="C40" s="472"/>
      <c r="D40" s="461" t="s">
        <v>861</v>
      </c>
      <c r="E40" s="461">
        <v>15</v>
      </c>
      <c r="F40" s="3" t="s">
        <v>862</v>
      </c>
      <c r="G40" s="378" t="s">
        <v>276</v>
      </c>
      <c r="H40" s="390">
        <v>50</v>
      </c>
      <c r="I40" s="1"/>
      <c r="L40" s="94" t="s">
        <v>937</v>
      </c>
      <c r="M40" s="94">
        <v>29</v>
      </c>
    </row>
    <row r="41" spans="1:13" x14ac:dyDescent="0.25">
      <c r="A41" s="468"/>
      <c r="B41" s="472"/>
      <c r="C41" s="472"/>
      <c r="D41" s="465"/>
      <c r="E41" s="465"/>
      <c r="F41" s="378" t="s">
        <v>872</v>
      </c>
      <c r="G41" s="378" t="s">
        <v>276</v>
      </c>
      <c r="H41" s="390">
        <v>50</v>
      </c>
      <c r="I41" s="1"/>
      <c r="L41" s="94" t="s">
        <v>866</v>
      </c>
      <c r="M41" s="94">
        <v>30</v>
      </c>
    </row>
    <row r="42" spans="1:13" x14ac:dyDescent="0.25">
      <c r="A42" s="468"/>
      <c r="B42" s="472"/>
      <c r="C42" s="472"/>
      <c r="D42" s="461" t="s">
        <v>855</v>
      </c>
      <c r="E42" s="461">
        <v>40</v>
      </c>
      <c r="F42" s="378" t="s">
        <v>856</v>
      </c>
      <c r="G42" s="378" t="s">
        <v>1</v>
      </c>
      <c r="H42" s="390">
        <v>60</v>
      </c>
      <c r="I42" s="1"/>
    </row>
    <row r="43" spans="1:13" x14ac:dyDescent="0.25">
      <c r="A43" s="468"/>
      <c r="B43" s="465"/>
      <c r="C43" s="465"/>
      <c r="D43" s="465"/>
      <c r="E43" s="465"/>
      <c r="F43" s="378" t="s">
        <v>857</v>
      </c>
      <c r="G43" s="378" t="s">
        <v>2</v>
      </c>
      <c r="H43" s="390">
        <v>40</v>
      </c>
      <c r="I43" s="1"/>
    </row>
    <row r="44" spans="1:13" x14ac:dyDescent="0.25">
      <c r="A44" s="468"/>
      <c r="B44" s="461" t="s">
        <v>899</v>
      </c>
      <c r="C44" s="461">
        <v>50</v>
      </c>
      <c r="D44" s="379" t="s">
        <v>873</v>
      </c>
      <c r="E44" s="379">
        <v>35</v>
      </c>
      <c r="F44" s="378" t="s">
        <v>875</v>
      </c>
      <c r="G44" s="378" t="s">
        <v>3</v>
      </c>
      <c r="H44" s="390">
        <v>100</v>
      </c>
      <c r="I44" s="1"/>
    </row>
    <row r="45" spans="1:13" x14ac:dyDescent="0.25">
      <c r="A45" s="468"/>
      <c r="B45" s="472"/>
      <c r="C45" s="472"/>
      <c r="D45" s="461" t="s">
        <v>868</v>
      </c>
      <c r="E45" s="461">
        <v>35</v>
      </c>
      <c r="F45" s="378" t="s">
        <v>49</v>
      </c>
      <c r="G45" s="378" t="s">
        <v>3</v>
      </c>
      <c r="H45" s="390">
        <v>60</v>
      </c>
      <c r="I45" s="1"/>
    </row>
    <row r="46" spans="1:13" x14ac:dyDescent="0.25">
      <c r="A46" s="468"/>
      <c r="B46" s="472"/>
      <c r="C46" s="472"/>
      <c r="D46" s="465"/>
      <c r="E46" s="465"/>
      <c r="F46" s="378" t="s">
        <v>48</v>
      </c>
      <c r="G46" s="378" t="s">
        <v>3</v>
      </c>
      <c r="H46" s="390">
        <v>40</v>
      </c>
      <c r="I46" s="1"/>
    </row>
    <row r="47" spans="1:13" ht="15.75" thickBot="1" x14ac:dyDescent="0.3">
      <c r="A47" s="469"/>
      <c r="B47" s="472"/>
      <c r="C47" s="472"/>
      <c r="D47" s="398" t="s">
        <v>865</v>
      </c>
      <c r="E47" s="398">
        <v>30</v>
      </c>
      <c r="F47" s="394" t="s">
        <v>866</v>
      </c>
      <c r="G47" s="394" t="s">
        <v>858</v>
      </c>
      <c r="H47" s="395">
        <v>100</v>
      </c>
      <c r="I47" s="1"/>
    </row>
    <row r="48" spans="1:13" x14ac:dyDescent="0.25">
      <c r="A48" s="459" t="s">
        <v>632</v>
      </c>
      <c r="B48" s="455" t="s">
        <v>900</v>
      </c>
      <c r="C48" s="455">
        <v>50</v>
      </c>
      <c r="D48" s="462" t="s">
        <v>951</v>
      </c>
      <c r="E48" s="455" t="s">
        <v>889</v>
      </c>
      <c r="F48" s="388" t="s">
        <v>877</v>
      </c>
      <c r="G48" s="388" t="s">
        <v>858</v>
      </c>
      <c r="H48" s="399">
        <v>50</v>
      </c>
      <c r="I48" s="1"/>
    </row>
    <row r="49" spans="1:9" x14ac:dyDescent="0.25">
      <c r="A49" s="468"/>
      <c r="B49" s="456"/>
      <c r="C49" s="456"/>
      <c r="D49" s="463"/>
      <c r="E49" s="456"/>
      <c r="F49" s="378" t="s">
        <v>874</v>
      </c>
      <c r="G49" s="378" t="s">
        <v>858</v>
      </c>
      <c r="H49" s="400">
        <v>50</v>
      </c>
      <c r="I49" s="1"/>
    </row>
    <row r="50" spans="1:9" x14ac:dyDescent="0.25">
      <c r="A50" s="468"/>
      <c r="B50" s="456"/>
      <c r="C50" s="456"/>
      <c r="D50" s="456" t="s">
        <v>876</v>
      </c>
      <c r="E50" s="456" t="s">
        <v>889</v>
      </c>
      <c r="F50" s="378" t="s">
        <v>877</v>
      </c>
      <c r="G50" s="378" t="s">
        <v>858</v>
      </c>
      <c r="H50" s="400">
        <v>50</v>
      </c>
      <c r="I50" s="1"/>
    </row>
    <row r="51" spans="1:9" x14ac:dyDescent="0.25">
      <c r="A51" s="468"/>
      <c r="B51" s="456"/>
      <c r="C51" s="456"/>
      <c r="D51" s="456"/>
      <c r="E51" s="456"/>
      <c r="F51" s="378" t="s">
        <v>871</v>
      </c>
      <c r="G51" s="378" t="s">
        <v>858</v>
      </c>
      <c r="H51" s="400">
        <v>50</v>
      </c>
      <c r="I51" s="1"/>
    </row>
    <row r="52" spans="1:9" x14ac:dyDescent="0.25">
      <c r="A52" s="468"/>
      <c r="B52" s="456"/>
      <c r="C52" s="456"/>
      <c r="D52" s="456" t="s">
        <v>868</v>
      </c>
      <c r="E52" s="456" t="s">
        <v>889</v>
      </c>
      <c r="F52" s="378" t="s">
        <v>48</v>
      </c>
      <c r="G52" s="378" t="s">
        <v>858</v>
      </c>
      <c r="H52" s="400">
        <v>50</v>
      </c>
      <c r="I52" s="1"/>
    </row>
    <row r="53" spans="1:9" x14ac:dyDescent="0.25">
      <c r="A53" s="468"/>
      <c r="B53" s="456"/>
      <c r="C53" s="456"/>
      <c r="D53" s="456"/>
      <c r="E53" s="456"/>
      <c r="F53" s="378" t="s">
        <v>878</v>
      </c>
      <c r="G53" s="378" t="s">
        <v>858</v>
      </c>
      <c r="H53" s="400">
        <v>50</v>
      </c>
      <c r="I53" s="1"/>
    </row>
    <row r="54" spans="1:9" x14ac:dyDescent="0.25">
      <c r="A54" s="468"/>
      <c r="B54" s="463" t="s">
        <v>952</v>
      </c>
      <c r="C54" s="456">
        <v>50</v>
      </c>
      <c r="D54" s="456" t="s">
        <v>861</v>
      </c>
      <c r="E54" s="456" t="s">
        <v>889</v>
      </c>
      <c r="F54" s="378" t="s">
        <v>862</v>
      </c>
      <c r="G54" s="378" t="s">
        <v>858</v>
      </c>
      <c r="H54" s="400">
        <v>50</v>
      </c>
      <c r="I54" s="1"/>
    </row>
    <row r="55" spans="1:9" x14ac:dyDescent="0.25">
      <c r="A55" s="468"/>
      <c r="B55" s="463"/>
      <c r="C55" s="456"/>
      <c r="D55" s="456"/>
      <c r="E55" s="456"/>
      <c r="F55" s="378" t="s">
        <v>872</v>
      </c>
      <c r="G55" s="378" t="s">
        <v>858</v>
      </c>
      <c r="H55" s="400">
        <v>50</v>
      </c>
      <c r="I55" s="372"/>
    </row>
    <row r="56" spans="1:9" x14ac:dyDescent="0.25">
      <c r="A56" s="468"/>
      <c r="B56" s="463"/>
      <c r="C56" s="456"/>
      <c r="D56" s="379" t="s">
        <v>859</v>
      </c>
      <c r="E56" s="376" t="s">
        <v>889</v>
      </c>
      <c r="F56" s="378" t="s">
        <v>860</v>
      </c>
      <c r="G56" s="378" t="s">
        <v>858</v>
      </c>
      <c r="H56" s="400">
        <v>100</v>
      </c>
      <c r="I56" s="372"/>
    </row>
    <row r="57" spans="1:9" x14ac:dyDescent="0.25">
      <c r="A57" s="468"/>
      <c r="B57" s="463"/>
      <c r="C57" s="456"/>
      <c r="D57" s="456" t="s">
        <v>846</v>
      </c>
      <c r="E57" s="456" t="s">
        <v>889</v>
      </c>
      <c r="F57" s="378" t="s">
        <v>847</v>
      </c>
      <c r="G57" s="378" t="s">
        <v>858</v>
      </c>
      <c r="H57" s="400">
        <v>50</v>
      </c>
      <c r="I57" s="372"/>
    </row>
    <row r="58" spans="1:9" ht="15.75" thickBot="1" x14ac:dyDescent="0.3">
      <c r="A58" s="469"/>
      <c r="B58" s="464"/>
      <c r="C58" s="461"/>
      <c r="D58" s="461"/>
      <c r="E58" s="461"/>
      <c r="F58" s="394" t="s">
        <v>848</v>
      </c>
      <c r="G58" s="394" t="s">
        <v>858</v>
      </c>
      <c r="H58" s="401">
        <v>50</v>
      </c>
      <c r="I58" s="372"/>
    </row>
    <row r="59" spans="1:9" x14ac:dyDescent="0.25">
      <c r="A59" s="459" t="s">
        <v>633</v>
      </c>
      <c r="B59" s="455" t="s">
        <v>902</v>
      </c>
      <c r="C59" s="455">
        <v>50</v>
      </c>
      <c r="D59" s="455" t="s">
        <v>842</v>
      </c>
      <c r="E59" s="455">
        <v>45</v>
      </c>
      <c r="F59" s="388" t="s">
        <v>844</v>
      </c>
      <c r="G59" s="388" t="s">
        <v>3</v>
      </c>
      <c r="H59" s="389">
        <v>75</v>
      </c>
      <c r="I59" s="372"/>
    </row>
    <row r="60" spans="1:9" x14ac:dyDescent="0.25">
      <c r="A60" s="468"/>
      <c r="B60" s="456"/>
      <c r="C60" s="456"/>
      <c r="D60" s="456"/>
      <c r="E60" s="456"/>
      <c r="F60" s="378" t="s">
        <v>843</v>
      </c>
      <c r="G60" s="378" t="s">
        <v>1</v>
      </c>
      <c r="H60" s="390">
        <v>25</v>
      </c>
      <c r="I60" s="372"/>
    </row>
    <row r="61" spans="1:9" x14ac:dyDescent="0.25">
      <c r="A61" s="468"/>
      <c r="B61" s="456"/>
      <c r="C61" s="456"/>
      <c r="D61" s="463" t="s">
        <v>951</v>
      </c>
      <c r="E61" s="456">
        <v>45</v>
      </c>
      <c r="F61" s="378" t="s">
        <v>871</v>
      </c>
      <c r="G61" s="378" t="s">
        <v>858</v>
      </c>
      <c r="H61" s="390">
        <v>50</v>
      </c>
      <c r="I61" s="372"/>
    </row>
    <row r="62" spans="1:9" x14ac:dyDescent="0.25">
      <c r="A62" s="468"/>
      <c r="B62" s="456"/>
      <c r="C62" s="456"/>
      <c r="D62" s="463"/>
      <c r="E62" s="456"/>
      <c r="F62" s="378" t="s">
        <v>877</v>
      </c>
      <c r="G62" s="378" t="s">
        <v>858</v>
      </c>
      <c r="H62" s="390">
        <v>50</v>
      </c>
      <c r="I62" s="372"/>
    </row>
    <row r="63" spans="1:9" x14ac:dyDescent="0.25">
      <c r="A63" s="468"/>
      <c r="B63" s="456"/>
      <c r="C63" s="456"/>
      <c r="D63" s="456" t="s">
        <v>879</v>
      </c>
      <c r="E63" s="456">
        <v>10</v>
      </c>
      <c r="F63" s="378" t="s">
        <v>881</v>
      </c>
      <c r="G63" s="378" t="s">
        <v>858</v>
      </c>
      <c r="H63" s="390">
        <v>50</v>
      </c>
      <c r="I63" s="372"/>
    </row>
    <row r="64" spans="1:9" x14ac:dyDescent="0.25">
      <c r="A64" s="468"/>
      <c r="B64" s="456"/>
      <c r="C64" s="456"/>
      <c r="D64" s="456"/>
      <c r="E64" s="456"/>
      <c r="F64" s="378" t="s">
        <v>882</v>
      </c>
      <c r="G64" s="378" t="s">
        <v>858</v>
      </c>
      <c r="H64" s="390">
        <v>50</v>
      </c>
      <c r="I64" s="372"/>
    </row>
    <row r="65" spans="1:9" x14ac:dyDescent="0.25">
      <c r="A65" s="468"/>
      <c r="B65" s="456" t="s">
        <v>903</v>
      </c>
      <c r="C65" s="456">
        <v>50</v>
      </c>
      <c r="D65" s="456" t="s">
        <v>846</v>
      </c>
      <c r="E65" s="456">
        <v>70</v>
      </c>
      <c r="F65" s="378" t="s">
        <v>847</v>
      </c>
      <c r="G65" s="378" t="s">
        <v>2</v>
      </c>
      <c r="H65" s="390">
        <v>75</v>
      </c>
      <c r="I65" s="372"/>
    </row>
    <row r="66" spans="1:9" x14ac:dyDescent="0.25">
      <c r="A66" s="468"/>
      <c r="B66" s="456"/>
      <c r="C66" s="456"/>
      <c r="D66" s="456"/>
      <c r="E66" s="456"/>
      <c r="F66" s="378" t="s">
        <v>848</v>
      </c>
      <c r="G66" s="378" t="s">
        <v>1</v>
      </c>
      <c r="H66" s="390">
        <v>25</v>
      </c>
      <c r="I66" s="1"/>
    </row>
    <row r="67" spans="1:9" x14ac:dyDescent="0.25">
      <c r="A67" s="468"/>
      <c r="B67" s="456"/>
      <c r="C67" s="456"/>
      <c r="D67" s="456" t="s">
        <v>855</v>
      </c>
      <c r="E67" s="456">
        <v>20</v>
      </c>
      <c r="F67" s="378" t="s">
        <v>856</v>
      </c>
      <c r="G67" s="378" t="s">
        <v>858</v>
      </c>
      <c r="H67" s="390">
        <v>75</v>
      </c>
      <c r="I67" s="1"/>
    </row>
    <row r="68" spans="1:9" x14ac:dyDescent="0.25">
      <c r="A68" s="468"/>
      <c r="B68" s="456"/>
      <c r="C68" s="456"/>
      <c r="D68" s="456"/>
      <c r="E68" s="456"/>
      <c r="F68" s="378" t="s">
        <v>857</v>
      </c>
      <c r="G68" s="378" t="s">
        <v>858</v>
      </c>
      <c r="H68" s="390">
        <v>25</v>
      </c>
      <c r="I68" s="1"/>
    </row>
    <row r="69" spans="1:9" ht="15.75" thickBot="1" x14ac:dyDescent="0.3">
      <c r="A69" s="469"/>
      <c r="B69" s="461"/>
      <c r="C69" s="461"/>
      <c r="D69" s="398" t="s">
        <v>880</v>
      </c>
      <c r="E69" s="398">
        <v>10</v>
      </c>
      <c r="F69" s="394" t="s">
        <v>883</v>
      </c>
      <c r="G69" s="394" t="s">
        <v>858</v>
      </c>
      <c r="H69" s="395">
        <v>100</v>
      </c>
      <c r="I69" s="1"/>
    </row>
    <row r="70" spans="1:9" x14ac:dyDescent="0.25">
      <c r="A70" s="459" t="s">
        <v>635</v>
      </c>
      <c r="B70" s="455" t="s">
        <v>884</v>
      </c>
      <c r="C70" s="455">
        <v>50</v>
      </c>
      <c r="D70" s="466" t="s">
        <v>951</v>
      </c>
      <c r="E70" s="455" t="s">
        <v>889</v>
      </c>
      <c r="F70" s="388" t="s">
        <v>877</v>
      </c>
      <c r="G70" s="388" t="s">
        <v>858</v>
      </c>
      <c r="H70" s="399">
        <v>50</v>
      </c>
      <c r="I70" s="1"/>
    </row>
    <row r="71" spans="1:9" x14ac:dyDescent="0.25">
      <c r="A71" s="468"/>
      <c r="B71" s="456"/>
      <c r="C71" s="456"/>
      <c r="D71" s="467"/>
      <c r="E71" s="456"/>
      <c r="F71" s="378" t="s">
        <v>871</v>
      </c>
      <c r="G71" s="378" t="s">
        <v>858</v>
      </c>
      <c r="H71" s="400">
        <v>50</v>
      </c>
      <c r="I71" s="1"/>
    </row>
    <row r="72" spans="1:9" x14ac:dyDescent="0.25">
      <c r="A72" s="468"/>
      <c r="B72" s="456"/>
      <c r="C72" s="456"/>
      <c r="D72" s="379" t="s">
        <v>842</v>
      </c>
      <c r="E72" s="379" t="s">
        <v>889</v>
      </c>
      <c r="F72" s="378" t="s">
        <v>844</v>
      </c>
      <c r="G72" s="378" t="s">
        <v>858</v>
      </c>
      <c r="H72" s="400">
        <v>100</v>
      </c>
      <c r="I72" s="1"/>
    </row>
    <row r="73" spans="1:9" x14ac:dyDescent="0.25">
      <c r="A73" s="468"/>
      <c r="B73" s="456"/>
      <c r="C73" s="456"/>
      <c r="D73" s="379" t="s">
        <v>886</v>
      </c>
      <c r="E73" s="379" t="s">
        <v>889</v>
      </c>
      <c r="F73" s="378" t="s">
        <v>887</v>
      </c>
      <c r="G73" s="378" t="s">
        <v>858</v>
      </c>
      <c r="H73" s="400">
        <v>100</v>
      </c>
      <c r="I73" s="1"/>
    </row>
    <row r="74" spans="1:9" x14ac:dyDescent="0.25">
      <c r="A74" s="468"/>
      <c r="B74" s="456" t="s">
        <v>885</v>
      </c>
      <c r="C74" s="456">
        <v>50</v>
      </c>
      <c r="D74" s="456" t="s">
        <v>855</v>
      </c>
      <c r="E74" s="461" t="s">
        <v>889</v>
      </c>
      <c r="F74" s="378" t="s">
        <v>856</v>
      </c>
      <c r="G74" s="378" t="s">
        <v>2</v>
      </c>
      <c r="H74" s="400">
        <v>50</v>
      </c>
      <c r="I74" s="1"/>
    </row>
    <row r="75" spans="1:9" x14ac:dyDescent="0.25">
      <c r="A75" s="468"/>
      <c r="B75" s="456"/>
      <c r="C75" s="456"/>
      <c r="D75" s="456"/>
      <c r="E75" s="465"/>
      <c r="F75" s="378" t="s">
        <v>857</v>
      </c>
      <c r="G75" s="378" t="s">
        <v>1</v>
      </c>
      <c r="H75" s="400">
        <v>50</v>
      </c>
      <c r="I75" s="1"/>
    </row>
    <row r="76" spans="1:9" x14ac:dyDescent="0.25">
      <c r="A76" s="468"/>
      <c r="B76" s="456"/>
      <c r="C76" s="456"/>
      <c r="D76" s="456" t="s">
        <v>846</v>
      </c>
      <c r="E76" s="461" t="s">
        <v>889</v>
      </c>
      <c r="F76" s="378" t="s">
        <v>847</v>
      </c>
      <c r="G76" s="413" t="s">
        <v>953</v>
      </c>
      <c r="H76" s="400">
        <v>50</v>
      </c>
      <c r="I76" s="1"/>
    </row>
    <row r="77" spans="1:9" x14ac:dyDescent="0.25">
      <c r="A77" s="468"/>
      <c r="B77" s="456"/>
      <c r="C77" s="456"/>
      <c r="D77" s="456"/>
      <c r="E77" s="465"/>
      <c r="F77" s="378" t="s">
        <v>848</v>
      </c>
      <c r="G77" s="378" t="s">
        <v>260</v>
      </c>
      <c r="H77" s="400">
        <v>50</v>
      </c>
      <c r="I77" s="1"/>
    </row>
    <row r="78" spans="1:9" ht="15.75" thickBot="1" x14ac:dyDescent="0.3">
      <c r="A78" s="460"/>
      <c r="B78" s="470"/>
      <c r="C78" s="470"/>
      <c r="D78" s="446" t="s">
        <v>863</v>
      </c>
      <c r="E78" s="391" t="s">
        <v>889</v>
      </c>
      <c r="F78" s="392" t="s">
        <v>864</v>
      </c>
      <c r="G78" s="392" t="s">
        <v>3</v>
      </c>
      <c r="H78" s="447">
        <v>100</v>
      </c>
      <c r="I78" s="372"/>
    </row>
    <row r="79" spans="1:9" x14ac:dyDescent="0.25">
      <c r="A79" s="459" t="s">
        <v>637</v>
      </c>
      <c r="B79" s="455" t="s">
        <v>904</v>
      </c>
      <c r="C79" s="455">
        <v>50</v>
      </c>
      <c r="D79" s="455" t="s">
        <v>879</v>
      </c>
      <c r="E79" s="455">
        <v>34</v>
      </c>
      <c r="F79" s="388" t="s">
        <v>881</v>
      </c>
      <c r="G79" s="388" t="s">
        <v>3</v>
      </c>
      <c r="H79" s="389">
        <v>50</v>
      </c>
      <c r="I79" s="372"/>
    </row>
    <row r="80" spans="1:9" x14ac:dyDescent="0.25">
      <c r="A80" s="468"/>
      <c r="B80" s="456"/>
      <c r="C80" s="456"/>
      <c r="D80" s="456"/>
      <c r="E80" s="456"/>
      <c r="F80" s="378" t="s">
        <v>882</v>
      </c>
      <c r="G80" s="378" t="s">
        <v>858</v>
      </c>
      <c r="H80" s="390">
        <v>50</v>
      </c>
      <c r="I80" s="372"/>
    </row>
    <row r="81" spans="1:9" x14ac:dyDescent="0.25">
      <c r="A81" s="468"/>
      <c r="B81" s="456"/>
      <c r="C81" s="456"/>
      <c r="D81" s="456" t="s">
        <v>868</v>
      </c>
      <c r="E81" s="456">
        <v>33</v>
      </c>
      <c r="F81" s="378" t="s">
        <v>49</v>
      </c>
      <c r="G81" s="378" t="s">
        <v>858</v>
      </c>
      <c r="H81" s="390">
        <v>50</v>
      </c>
      <c r="I81" s="372"/>
    </row>
    <row r="82" spans="1:9" x14ac:dyDescent="0.25">
      <c r="A82" s="468"/>
      <c r="B82" s="456"/>
      <c r="C82" s="456"/>
      <c r="D82" s="456"/>
      <c r="E82" s="456"/>
      <c r="F82" s="378" t="s">
        <v>890</v>
      </c>
      <c r="G82" s="378" t="s">
        <v>858</v>
      </c>
      <c r="H82" s="390">
        <v>50</v>
      </c>
      <c r="I82" s="372"/>
    </row>
    <row r="83" spans="1:9" x14ac:dyDescent="0.25">
      <c r="A83" s="468"/>
      <c r="B83" s="456"/>
      <c r="C83" s="456"/>
      <c r="D83" s="379" t="s">
        <v>880</v>
      </c>
      <c r="E83" s="379">
        <v>33</v>
      </c>
      <c r="F83" s="378" t="s">
        <v>883</v>
      </c>
      <c r="G83" s="378" t="s">
        <v>858</v>
      </c>
      <c r="H83" s="390">
        <v>100</v>
      </c>
      <c r="I83" s="372"/>
    </row>
    <row r="84" spans="1:9" x14ac:dyDescent="0.25">
      <c r="A84" s="468"/>
      <c r="B84" s="463" t="s">
        <v>905</v>
      </c>
      <c r="C84" s="456">
        <v>50</v>
      </c>
      <c r="D84" s="463" t="s">
        <v>951</v>
      </c>
      <c r="E84" s="456">
        <v>34</v>
      </c>
      <c r="F84" s="378" t="s">
        <v>874</v>
      </c>
      <c r="G84" s="378" t="s">
        <v>3</v>
      </c>
      <c r="H84" s="390">
        <v>50</v>
      </c>
      <c r="I84" s="372"/>
    </row>
    <row r="85" spans="1:9" x14ac:dyDescent="0.25">
      <c r="A85" s="468"/>
      <c r="B85" s="463"/>
      <c r="C85" s="456"/>
      <c r="D85" s="463"/>
      <c r="E85" s="456"/>
      <c r="F85" s="378" t="s">
        <v>871</v>
      </c>
      <c r="G85" s="378" t="s">
        <v>260</v>
      </c>
      <c r="H85" s="390">
        <v>50</v>
      </c>
      <c r="I85" s="372"/>
    </row>
    <row r="86" spans="1:9" x14ac:dyDescent="0.25">
      <c r="A86" s="468"/>
      <c r="B86" s="463"/>
      <c r="C86" s="456"/>
      <c r="D86" s="379" t="s">
        <v>859</v>
      </c>
      <c r="E86" s="376">
        <v>33</v>
      </c>
      <c r="F86" s="378" t="s">
        <v>860</v>
      </c>
      <c r="G86" s="378" t="s">
        <v>1</v>
      </c>
      <c r="H86" s="390">
        <v>100</v>
      </c>
      <c r="I86" s="1"/>
    </row>
    <row r="87" spans="1:9" ht="15.75" thickBot="1" x14ac:dyDescent="0.3">
      <c r="A87" s="469"/>
      <c r="B87" s="464"/>
      <c r="C87" s="461"/>
      <c r="D87" s="402" t="s">
        <v>863</v>
      </c>
      <c r="E87" s="402">
        <v>33</v>
      </c>
      <c r="F87" s="394" t="s">
        <v>864</v>
      </c>
      <c r="G87" s="394" t="s">
        <v>953</v>
      </c>
      <c r="H87" s="395">
        <v>100</v>
      </c>
      <c r="I87" s="1"/>
    </row>
    <row r="88" spans="1:9" x14ac:dyDescent="0.25">
      <c r="A88" s="457" t="s">
        <v>772</v>
      </c>
      <c r="B88" s="462" t="s">
        <v>908</v>
      </c>
      <c r="C88" s="455">
        <v>50</v>
      </c>
      <c r="D88" s="455" t="s">
        <v>861</v>
      </c>
      <c r="E88" s="455">
        <v>50</v>
      </c>
      <c r="F88" s="388" t="s">
        <v>862</v>
      </c>
      <c r="G88" s="388" t="s">
        <v>858</v>
      </c>
      <c r="H88" s="389">
        <v>75</v>
      </c>
      <c r="I88" s="1"/>
    </row>
    <row r="89" spans="1:9" x14ac:dyDescent="0.25">
      <c r="A89" s="458"/>
      <c r="B89" s="463"/>
      <c r="C89" s="456"/>
      <c r="D89" s="456"/>
      <c r="E89" s="456"/>
      <c r="F89" s="378" t="s">
        <v>872</v>
      </c>
      <c r="G89" s="378" t="s">
        <v>858</v>
      </c>
      <c r="H89" s="390">
        <v>25</v>
      </c>
      <c r="I89" s="1"/>
    </row>
    <row r="90" spans="1:9" x14ac:dyDescent="0.25">
      <c r="A90" s="458"/>
      <c r="B90" s="463"/>
      <c r="C90" s="456"/>
      <c r="D90" s="379" t="s">
        <v>859</v>
      </c>
      <c r="E90" s="376">
        <v>25</v>
      </c>
      <c r="F90" s="378" t="s">
        <v>860</v>
      </c>
      <c r="G90" s="378" t="s">
        <v>858</v>
      </c>
      <c r="H90" s="390">
        <v>100</v>
      </c>
      <c r="I90" s="1"/>
    </row>
    <row r="91" spans="1:9" x14ac:dyDescent="0.25">
      <c r="A91" s="458"/>
      <c r="B91" s="463"/>
      <c r="C91" s="456"/>
      <c r="D91" s="379" t="s">
        <v>880</v>
      </c>
      <c r="E91" s="376">
        <v>25</v>
      </c>
      <c r="F91" s="378" t="s">
        <v>883</v>
      </c>
      <c r="G91" s="378" t="s">
        <v>858</v>
      </c>
      <c r="H91" s="390">
        <v>100</v>
      </c>
      <c r="I91" s="1"/>
    </row>
    <row r="92" spans="1:9" x14ac:dyDescent="0.25">
      <c r="A92" s="458"/>
      <c r="B92" s="463" t="s">
        <v>909</v>
      </c>
      <c r="C92" s="456">
        <v>50</v>
      </c>
      <c r="D92" s="456" t="s">
        <v>846</v>
      </c>
      <c r="E92" s="456">
        <v>50</v>
      </c>
      <c r="F92" s="378" t="s">
        <v>847</v>
      </c>
      <c r="G92" s="378" t="s">
        <v>858</v>
      </c>
      <c r="H92" s="390">
        <v>50</v>
      </c>
      <c r="I92" s="1"/>
    </row>
    <row r="93" spans="1:9" x14ac:dyDescent="0.25">
      <c r="A93" s="458"/>
      <c r="B93" s="463"/>
      <c r="C93" s="456"/>
      <c r="D93" s="456"/>
      <c r="E93" s="456"/>
      <c r="F93" s="378" t="s">
        <v>848</v>
      </c>
      <c r="G93" s="378" t="s">
        <v>858</v>
      </c>
      <c r="H93" s="390">
        <v>50</v>
      </c>
      <c r="I93" s="1"/>
    </row>
    <row r="94" spans="1:9" x14ac:dyDescent="0.25">
      <c r="A94" s="458"/>
      <c r="B94" s="463"/>
      <c r="C94" s="456"/>
      <c r="D94" s="456" t="s">
        <v>873</v>
      </c>
      <c r="E94" s="456">
        <v>25</v>
      </c>
      <c r="F94" s="378" t="s">
        <v>891</v>
      </c>
      <c r="G94" s="378" t="s">
        <v>858</v>
      </c>
      <c r="H94" s="390">
        <v>50</v>
      </c>
      <c r="I94" s="1"/>
    </row>
    <row r="95" spans="1:9" x14ac:dyDescent="0.25">
      <c r="A95" s="458"/>
      <c r="B95" s="463"/>
      <c r="C95" s="456"/>
      <c r="D95" s="456"/>
      <c r="E95" s="456"/>
      <c r="F95" s="378" t="s">
        <v>892</v>
      </c>
      <c r="G95" s="378" t="s">
        <v>858</v>
      </c>
      <c r="H95" s="390">
        <v>50</v>
      </c>
      <c r="I95" s="1"/>
    </row>
    <row r="96" spans="1:9" ht="15.75" thickBot="1" x14ac:dyDescent="0.3">
      <c r="A96" s="458"/>
      <c r="B96" s="464"/>
      <c r="C96" s="461"/>
      <c r="D96" s="398" t="s">
        <v>865</v>
      </c>
      <c r="E96" s="402">
        <v>25</v>
      </c>
      <c r="F96" s="394" t="s">
        <v>866</v>
      </c>
      <c r="G96" s="394" t="s">
        <v>858</v>
      </c>
      <c r="H96" s="395">
        <v>100</v>
      </c>
      <c r="I96" s="1"/>
    </row>
    <row r="97" spans="1:12" ht="30" x14ac:dyDescent="0.25">
      <c r="A97" s="459" t="s">
        <v>636</v>
      </c>
      <c r="B97" s="409" t="s">
        <v>906</v>
      </c>
      <c r="C97" s="397">
        <v>50</v>
      </c>
      <c r="D97" s="397" t="s">
        <v>889</v>
      </c>
      <c r="E97" s="397" t="s">
        <v>889</v>
      </c>
      <c r="F97" s="382" t="s">
        <v>936</v>
      </c>
      <c r="G97" s="382" t="s">
        <v>3</v>
      </c>
      <c r="H97" s="383">
        <v>100</v>
      </c>
      <c r="I97" s="1"/>
    </row>
    <row r="98" spans="1:12" ht="45.75" thickBot="1" x14ac:dyDescent="0.3">
      <c r="A98" s="460"/>
      <c r="B98" s="408" t="s">
        <v>907</v>
      </c>
      <c r="C98" s="387">
        <v>50</v>
      </c>
      <c r="D98" s="387" t="s">
        <v>889</v>
      </c>
      <c r="E98" s="387" t="s">
        <v>889</v>
      </c>
      <c r="F98" s="385" t="s">
        <v>937</v>
      </c>
      <c r="G98" s="385" t="s">
        <v>3</v>
      </c>
      <c r="H98" s="386">
        <v>100</v>
      </c>
      <c r="I98" s="1"/>
      <c r="K98" s="1">
        <v>60</v>
      </c>
      <c r="L98" s="94">
        <v>5900</v>
      </c>
    </row>
    <row r="99" spans="1:12" x14ac:dyDescent="0.25">
      <c r="I99" s="1"/>
    </row>
    <row r="100" spans="1:12" x14ac:dyDescent="0.25">
      <c r="I100" s="1"/>
    </row>
    <row r="101" spans="1:12" ht="18.75" x14ac:dyDescent="0.3">
      <c r="A101" s="5" t="s">
        <v>955</v>
      </c>
      <c r="C101" s="94"/>
      <c r="I101" s="1"/>
    </row>
    <row r="102" spans="1:12" ht="18.75" x14ac:dyDescent="0.3">
      <c r="A102" s="5"/>
      <c r="B102" s="322" t="s">
        <v>949</v>
      </c>
      <c r="C102" s="94"/>
      <c r="I102" s="1"/>
    </row>
    <row r="103" spans="1:12" ht="41.25" customHeight="1" x14ac:dyDescent="0.25">
      <c r="B103" s="405" t="s">
        <v>956</v>
      </c>
      <c r="D103" s="405" t="s">
        <v>957</v>
      </c>
      <c r="I103" s="1"/>
    </row>
    <row r="104" spans="1:12" x14ac:dyDescent="0.25">
      <c r="B104" s="94" t="s">
        <v>861</v>
      </c>
      <c r="D104" s="94" t="s">
        <v>862</v>
      </c>
      <c r="I104" s="1"/>
    </row>
    <row r="105" spans="1:12" x14ac:dyDescent="0.25">
      <c r="B105" s="94" t="s">
        <v>880</v>
      </c>
      <c r="D105" s="94" t="s">
        <v>878</v>
      </c>
      <c r="I105" s="1"/>
    </row>
    <row r="106" spans="1:12" x14ac:dyDescent="0.25">
      <c r="B106" s="94" t="s">
        <v>846</v>
      </c>
      <c r="D106" s="94" t="s">
        <v>883</v>
      </c>
      <c r="I106" s="1"/>
    </row>
    <row r="107" spans="1:12" x14ac:dyDescent="0.25">
      <c r="B107" s="94" t="s">
        <v>879</v>
      </c>
      <c r="D107" s="94" t="s">
        <v>48</v>
      </c>
      <c r="I107" s="1"/>
    </row>
    <row r="108" spans="1:12" x14ac:dyDescent="0.25">
      <c r="B108" s="94" t="s">
        <v>869</v>
      </c>
      <c r="D108" s="94" t="s">
        <v>872</v>
      </c>
      <c r="I108" s="1"/>
    </row>
    <row r="109" spans="1:12" x14ac:dyDescent="0.25">
      <c r="B109" s="94" t="s">
        <v>865</v>
      </c>
      <c r="D109" s="94" t="s">
        <v>852</v>
      </c>
    </row>
    <row r="110" spans="1:12" x14ac:dyDescent="0.25">
      <c r="B110" s="94" t="s">
        <v>850</v>
      </c>
      <c r="D110" s="94" t="s">
        <v>851</v>
      </c>
    </row>
    <row r="111" spans="1:12" x14ac:dyDescent="0.25">
      <c r="B111" s="94" t="s">
        <v>855</v>
      </c>
      <c r="D111" s="94" t="s">
        <v>857</v>
      </c>
    </row>
    <row r="112" spans="1:12" x14ac:dyDescent="0.25">
      <c r="B112" s="94" t="s">
        <v>889</v>
      </c>
      <c r="D112" s="94" t="s">
        <v>856</v>
      </c>
    </row>
    <row r="113" spans="2:4" x14ac:dyDescent="0.25">
      <c r="B113" s="94" t="s">
        <v>863</v>
      </c>
      <c r="D113" s="94" t="s">
        <v>844</v>
      </c>
    </row>
    <row r="114" spans="2:4" x14ac:dyDescent="0.25">
      <c r="B114" s="94" t="s">
        <v>868</v>
      </c>
      <c r="D114" s="94" t="s">
        <v>875</v>
      </c>
    </row>
    <row r="115" spans="2:4" x14ac:dyDescent="0.25">
      <c r="B115" s="94" t="s">
        <v>842</v>
      </c>
      <c r="D115" s="94" t="s">
        <v>877</v>
      </c>
    </row>
    <row r="116" spans="2:4" x14ac:dyDescent="0.25">
      <c r="B116" s="94" t="s">
        <v>876</v>
      </c>
      <c r="D116" s="94" t="s">
        <v>871</v>
      </c>
    </row>
    <row r="117" spans="2:4" x14ac:dyDescent="0.25">
      <c r="B117" s="94" t="s">
        <v>859</v>
      </c>
      <c r="D117" s="94" t="s">
        <v>49</v>
      </c>
    </row>
    <row r="118" spans="2:4" x14ac:dyDescent="0.25">
      <c r="B118" s="94" t="s">
        <v>873</v>
      </c>
      <c r="D118" s="44" t="s">
        <v>870</v>
      </c>
    </row>
    <row r="119" spans="2:4" x14ac:dyDescent="0.25">
      <c r="B119" s="94" t="s">
        <v>886</v>
      </c>
      <c r="D119" s="94" t="s">
        <v>882</v>
      </c>
    </row>
    <row r="120" spans="2:4" x14ac:dyDescent="0.25">
      <c r="D120" s="94" t="s">
        <v>881</v>
      </c>
    </row>
    <row r="121" spans="2:4" x14ac:dyDescent="0.25">
      <c r="D121" s="94" t="s">
        <v>864</v>
      </c>
    </row>
    <row r="122" spans="2:4" x14ac:dyDescent="0.25">
      <c r="D122" s="94" t="s">
        <v>847</v>
      </c>
    </row>
    <row r="123" spans="2:4" x14ac:dyDescent="0.25">
      <c r="D123" s="94" t="s">
        <v>848</v>
      </c>
    </row>
    <row r="124" spans="2:4" x14ac:dyDescent="0.25">
      <c r="D124" s="94" t="s">
        <v>892</v>
      </c>
    </row>
    <row r="125" spans="2:4" x14ac:dyDescent="0.25">
      <c r="D125" s="94" t="s">
        <v>891</v>
      </c>
    </row>
    <row r="126" spans="2:4" x14ac:dyDescent="0.25">
      <c r="D126" s="94" t="s">
        <v>874</v>
      </c>
    </row>
    <row r="127" spans="2:4" x14ac:dyDescent="0.25">
      <c r="D127" s="94" t="s">
        <v>887</v>
      </c>
    </row>
    <row r="128" spans="2:4" x14ac:dyDescent="0.25">
      <c r="D128" s="94" t="s">
        <v>890</v>
      </c>
    </row>
    <row r="129" spans="4:4" x14ac:dyDescent="0.25">
      <c r="D129" s="94" t="s">
        <v>936</v>
      </c>
    </row>
    <row r="130" spans="4:4" x14ac:dyDescent="0.25">
      <c r="D130" s="94" t="s">
        <v>843</v>
      </c>
    </row>
    <row r="131" spans="4:4" x14ac:dyDescent="0.25">
      <c r="D131" s="94" t="s">
        <v>860</v>
      </c>
    </row>
    <row r="132" spans="4:4" x14ac:dyDescent="0.25">
      <c r="D132" s="94" t="s">
        <v>937</v>
      </c>
    </row>
    <row r="133" spans="4:4" x14ac:dyDescent="0.25">
      <c r="D133" s="94" t="s">
        <v>866</v>
      </c>
    </row>
  </sheetData>
  <mergeCells count="119">
    <mergeCell ref="D11:D12"/>
    <mergeCell ref="E11:E12"/>
    <mergeCell ref="E15:E16"/>
    <mergeCell ref="D15:D16"/>
    <mergeCell ref="B11:B14"/>
    <mergeCell ref="B15:B18"/>
    <mergeCell ref="C11:C14"/>
    <mergeCell ref="C15:C18"/>
    <mergeCell ref="A5:A10"/>
    <mergeCell ref="A11:A18"/>
    <mergeCell ref="B5:B10"/>
    <mergeCell ref="C5:C10"/>
    <mergeCell ref="D5:D6"/>
    <mergeCell ref="E5:E6"/>
    <mergeCell ref="D7:D8"/>
    <mergeCell ref="E7:E8"/>
    <mergeCell ref="D9:D10"/>
    <mergeCell ref="E9:E10"/>
    <mergeCell ref="E19:E20"/>
    <mergeCell ref="D23:D24"/>
    <mergeCell ref="E23:E24"/>
    <mergeCell ref="E25:E26"/>
    <mergeCell ref="D25:D26"/>
    <mergeCell ref="A28:A38"/>
    <mergeCell ref="B28:B32"/>
    <mergeCell ref="B33:B38"/>
    <mergeCell ref="C28:C32"/>
    <mergeCell ref="C33:C38"/>
    <mergeCell ref="B23:B27"/>
    <mergeCell ref="A19:A27"/>
    <mergeCell ref="C19:C22"/>
    <mergeCell ref="C23:C27"/>
    <mergeCell ref="D19:D20"/>
    <mergeCell ref="B19:B22"/>
    <mergeCell ref="A39:A47"/>
    <mergeCell ref="A48:A58"/>
    <mergeCell ref="B39:B43"/>
    <mergeCell ref="B44:B47"/>
    <mergeCell ref="C44:C47"/>
    <mergeCell ref="D30:D31"/>
    <mergeCell ref="D28:D29"/>
    <mergeCell ref="E28:E29"/>
    <mergeCell ref="E30:E31"/>
    <mergeCell ref="D33:D34"/>
    <mergeCell ref="E33:E34"/>
    <mergeCell ref="C39:C43"/>
    <mergeCell ref="D40:D41"/>
    <mergeCell ref="E40:E41"/>
    <mergeCell ref="E42:E43"/>
    <mergeCell ref="D42:D43"/>
    <mergeCell ref="D45:D46"/>
    <mergeCell ref="E45:E46"/>
    <mergeCell ref="D35:D36"/>
    <mergeCell ref="D37:D38"/>
    <mergeCell ref="E35:E36"/>
    <mergeCell ref="E37:E38"/>
    <mergeCell ref="D67:D68"/>
    <mergeCell ref="E48:E49"/>
    <mergeCell ref="E50:E51"/>
    <mergeCell ref="E52:E53"/>
    <mergeCell ref="E54:E55"/>
    <mergeCell ref="E57:E58"/>
    <mergeCell ref="B48:B53"/>
    <mergeCell ref="B54:B58"/>
    <mergeCell ref="C48:C53"/>
    <mergeCell ref="C54:C58"/>
    <mergeCell ref="D48:D49"/>
    <mergeCell ref="D54:D55"/>
    <mergeCell ref="D50:D51"/>
    <mergeCell ref="D52:D53"/>
    <mergeCell ref="D57:D58"/>
    <mergeCell ref="A79:A87"/>
    <mergeCell ref="B79:B83"/>
    <mergeCell ref="B84:B87"/>
    <mergeCell ref="C79:C83"/>
    <mergeCell ref="C84:C87"/>
    <mergeCell ref="E59:E60"/>
    <mergeCell ref="E61:E62"/>
    <mergeCell ref="E63:E64"/>
    <mergeCell ref="E65:E66"/>
    <mergeCell ref="E67:E68"/>
    <mergeCell ref="A70:A78"/>
    <mergeCell ref="B70:B73"/>
    <mergeCell ref="B74:B78"/>
    <mergeCell ref="C70:C73"/>
    <mergeCell ref="C74:C78"/>
    <mergeCell ref="A59:A69"/>
    <mergeCell ref="B59:B64"/>
    <mergeCell ref="B65:B69"/>
    <mergeCell ref="C59:C64"/>
    <mergeCell ref="C65:C69"/>
    <mergeCell ref="D63:D64"/>
    <mergeCell ref="D61:D62"/>
    <mergeCell ref="D59:D60"/>
    <mergeCell ref="D65:D66"/>
    <mergeCell ref="D79:D80"/>
    <mergeCell ref="D81:D82"/>
    <mergeCell ref="E79:E80"/>
    <mergeCell ref="E81:E82"/>
    <mergeCell ref="E84:E85"/>
    <mergeCell ref="D84:D85"/>
    <mergeCell ref="D74:D75"/>
    <mergeCell ref="D76:D77"/>
    <mergeCell ref="E70:E71"/>
    <mergeCell ref="E76:E77"/>
    <mergeCell ref="D70:D71"/>
    <mergeCell ref="E74:E75"/>
    <mergeCell ref="D88:D89"/>
    <mergeCell ref="E88:E89"/>
    <mergeCell ref="D92:D93"/>
    <mergeCell ref="E92:E93"/>
    <mergeCell ref="D94:D95"/>
    <mergeCell ref="E94:E95"/>
    <mergeCell ref="A88:A96"/>
    <mergeCell ref="A97:A98"/>
    <mergeCell ref="C88:C91"/>
    <mergeCell ref="C92:C96"/>
    <mergeCell ref="B88:B91"/>
    <mergeCell ref="B92:B96"/>
  </mergeCells>
  <pageMargins left="0.7" right="0.7" top="0.75" bottom="0.75" header="0.3" footer="0.3"/>
  <pageSetup scale="67" orientation="landscape" r:id="rId1"/>
  <rowBreaks count="3" manualBreakCount="3">
    <brk id="38" max="16383" man="1"/>
    <brk id="78" max="16383" man="1"/>
    <brk id="98" max="16383" man="1"/>
  </rowBreaks>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6:O1364"/>
  <sheetViews>
    <sheetView topLeftCell="A877" workbookViewId="0">
      <selection activeCell="B1300" sqref="B1300"/>
    </sheetView>
  </sheetViews>
  <sheetFormatPr defaultRowHeight="15" x14ac:dyDescent="0.25"/>
  <cols>
    <col min="2" max="2" width="17.42578125" customWidth="1"/>
  </cols>
  <sheetData>
    <row r="6" spans="1:15" x14ac:dyDescent="0.25">
      <c r="E6" t="s">
        <v>379</v>
      </c>
      <c r="F6" t="s">
        <v>378</v>
      </c>
      <c r="G6" t="s">
        <v>238</v>
      </c>
      <c r="H6" t="s">
        <v>239</v>
      </c>
      <c r="I6" t="s">
        <v>372</v>
      </c>
      <c r="K6" t="s">
        <v>375</v>
      </c>
      <c r="M6" t="s">
        <v>376</v>
      </c>
      <c r="O6" s="66" t="s">
        <v>0</v>
      </c>
    </row>
    <row r="7" spans="1:15" x14ac:dyDescent="0.25">
      <c r="K7" t="s">
        <v>201</v>
      </c>
      <c r="L7" t="s">
        <v>377</v>
      </c>
      <c r="M7" t="s">
        <v>201</v>
      </c>
      <c r="N7" t="s">
        <v>377</v>
      </c>
    </row>
    <row r="8" spans="1:15" x14ac:dyDescent="0.25">
      <c r="A8" s="58">
        <v>1</v>
      </c>
      <c r="B8" t="s">
        <v>4</v>
      </c>
      <c r="C8">
        <v>1</v>
      </c>
      <c r="E8">
        <v>1</v>
      </c>
      <c r="F8" t="s">
        <v>19</v>
      </c>
      <c r="G8">
        <v>16</v>
      </c>
      <c r="H8">
        <v>1</v>
      </c>
      <c r="I8" t="s">
        <v>231</v>
      </c>
      <c r="J8">
        <v>0.31</v>
      </c>
      <c r="K8">
        <v>562.5</v>
      </c>
      <c r="L8">
        <v>270</v>
      </c>
      <c r="M8">
        <v>180</v>
      </c>
      <c r="N8">
        <v>12</v>
      </c>
      <c r="O8" t="s">
        <v>3</v>
      </c>
    </row>
    <row r="9" spans="1:15" x14ac:dyDescent="0.25">
      <c r="A9" s="58">
        <v>2</v>
      </c>
      <c r="B9" t="s">
        <v>5</v>
      </c>
      <c r="C9">
        <v>2</v>
      </c>
      <c r="E9">
        <v>2</v>
      </c>
      <c r="F9" s="66" t="s">
        <v>13</v>
      </c>
      <c r="G9">
        <v>10</v>
      </c>
      <c r="H9">
        <v>2</v>
      </c>
      <c r="I9" t="s">
        <v>231</v>
      </c>
      <c r="J9">
        <v>0.26</v>
      </c>
      <c r="K9">
        <v>205</v>
      </c>
      <c r="L9">
        <v>92</v>
      </c>
      <c r="M9">
        <v>111</v>
      </c>
      <c r="N9">
        <v>5</v>
      </c>
      <c r="O9" s="66" t="s">
        <v>3</v>
      </c>
    </row>
    <row r="10" spans="1:15" x14ac:dyDescent="0.25">
      <c r="A10" s="58">
        <v>3</v>
      </c>
      <c r="B10" t="s">
        <v>6</v>
      </c>
      <c r="C10">
        <v>3</v>
      </c>
      <c r="E10" s="66">
        <v>8</v>
      </c>
      <c r="F10" s="66" t="s">
        <v>13</v>
      </c>
      <c r="G10">
        <v>10</v>
      </c>
      <c r="H10">
        <v>2</v>
      </c>
      <c r="I10" t="s">
        <v>231</v>
      </c>
      <c r="J10">
        <v>0.02</v>
      </c>
      <c r="K10">
        <v>50</v>
      </c>
      <c r="L10">
        <v>30</v>
      </c>
      <c r="M10">
        <v>2000</v>
      </c>
      <c r="N10">
        <v>2</v>
      </c>
      <c r="O10" s="66" t="s">
        <v>1</v>
      </c>
    </row>
    <row r="11" spans="1:15" x14ac:dyDescent="0.25">
      <c r="A11" s="58">
        <v>4</v>
      </c>
      <c r="B11" t="s">
        <v>7</v>
      </c>
      <c r="C11">
        <v>4</v>
      </c>
      <c r="E11" s="66">
        <v>5</v>
      </c>
      <c r="F11" s="66" t="s">
        <v>21</v>
      </c>
      <c r="G11">
        <v>18</v>
      </c>
      <c r="H11">
        <v>3</v>
      </c>
      <c r="I11" t="s">
        <v>231</v>
      </c>
      <c r="J11">
        <v>0.1</v>
      </c>
      <c r="K11">
        <v>53</v>
      </c>
      <c r="L11">
        <v>15</v>
      </c>
      <c r="M11">
        <v>2600</v>
      </c>
      <c r="N11">
        <v>10</v>
      </c>
      <c r="O11" s="66" t="s">
        <v>260</v>
      </c>
    </row>
    <row r="12" spans="1:15" x14ac:dyDescent="0.25">
      <c r="A12" s="58">
        <v>5</v>
      </c>
      <c r="B12" t="s">
        <v>8</v>
      </c>
      <c r="C12">
        <v>5</v>
      </c>
      <c r="E12" s="66">
        <v>9</v>
      </c>
      <c r="F12" s="66" t="s">
        <v>21</v>
      </c>
      <c r="G12">
        <v>18</v>
      </c>
      <c r="H12">
        <v>3</v>
      </c>
      <c r="I12" t="s">
        <v>231</v>
      </c>
      <c r="J12">
        <v>0.01</v>
      </c>
      <c r="K12">
        <v>50</v>
      </c>
      <c r="L12">
        <v>30</v>
      </c>
      <c r="M12">
        <v>2000</v>
      </c>
      <c r="N12">
        <v>2</v>
      </c>
      <c r="O12" s="66" t="s">
        <v>1</v>
      </c>
    </row>
    <row r="13" spans="1:15" x14ac:dyDescent="0.25">
      <c r="A13" s="58">
        <v>6</v>
      </c>
      <c r="B13" t="s">
        <v>9</v>
      </c>
      <c r="C13">
        <v>6</v>
      </c>
      <c r="E13" s="66">
        <v>10</v>
      </c>
      <c r="F13" s="66" t="s">
        <v>21</v>
      </c>
      <c r="G13">
        <v>18</v>
      </c>
      <c r="H13">
        <v>3</v>
      </c>
      <c r="I13" t="s">
        <v>231</v>
      </c>
      <c r="J13">
        <v>0.05</v>
      </c>
      <c r="K13">
        <v>10000</v>
      </c>
      <c r="L13">
        <v>10000</v>
      </c>
      <c r="M13">
        <v>64</v>
      </c>
      <c r="N13">
        <v>2</v>
      </c>
      <c r="O13" s="66" t="s">
        <v>2</v>
      </c>
    </row>
    <row r="14" spans="1:15" x14ac:dyDescent="0.25">
      <c r="A14" s="58">
        <v>7</v>
      </c>
      <c r="B14" t="s">
        <v>10</v>
      </c>
      <c r="C14">
        <v>7</v>
      </c>
      <c r="E14" s="66">
        <v>3</v>
      </c>
      <c r="F14" s="66" t="s">
        <v>15</v>
      </c>
      <c r="G14">
        <v>12</v>
      </c>
      <c r="H14">
        <v>4</v>
      </c>
      <c r="I14" t="s">
        <v>231</v>
      </c>
      <c r="J14">
        <v>0.1</v>
      </c>
      <c r="K14">
        <v>164</v>
      </c>
      <c r="L14">
        <v>150</v>
      </c>
      <c r="M14">
        <v>60</v>
      </c>
      <c r="N14">
        <v>5</v>
      </c>
      <c r="O14" s="66" t="s">
        <v>3</v>
      </c>
    </row>
    <row r="15" spans="1:15" x14ac:dyDescent="0.25">
      <c r="A15" s="58">
        <v>8</v>
      </c>
      <c r="B15" t="s">
        <v>11</v>
      </c>
      <c r="C15">
        <v>8</v>
      </c>
      <c r="E15" s="66">
        <v>4</v>
      </c>
      <c r="F15" s="66" t="s">
        <v>4</v>
      </c>
      <c r="G15">
        <v>1</v>
      </c>
      <c r="H15">
        <v>5</v>
      </c>
      <c r="I15" t="s">
        <v>231</v>
      </c>
      <c r="J15">
        <v>7.0000000000000007E-2</v>
      </c>
      <c r="K15">
        <v>2700</v>
      </c>
      <c r="L15">
        <v>1200</v>
      </c>
      <c r="M15">
        <v>55</v>
      </c>
      <c r="N15">
        <v>10</v>
      </c>
      <c r="O15" s="66" t="s">
        <v>3</v>
      </c>
    </row>
    <row r="16" spans="1:15" x14ac:dyDescent="0.25">
      <c r="A16" s="58">
        <v>9</v>
      </c>
      <c r="B16" t="s">
        <v>12</v>
      </c>
      <c r="C16">
        <v>9</v>
      </c>
      <c r="E16" s="66">
        <v>6</v>
      </c>
      <c r="F16" s="66" t="s">
        <v>16</v>
      </c>
      <c r="G16">
        <v>13</v>
      </c>
      <c r="H16">
        <v>6</v>
      </c>
      <c r="I16" t="s">
        <v>231</v>
      </c>
      <c r="J16">
        <v>0.05</v>
      </c>
      <c r="K16">
        <v>350</v>
      </c>
      <c r="L16">
        <v>350</v>
      </c>
      <c r="M16">
        <v>87</v>
      </c>
      <c r="N16">
        <v>1</v>
      </c>
      <c r="O16" s="66" t="s">
        <v>276</v>
      </c>
    </row>
    <row r="17" spans="1:15" x14ac:dyDescent="0.25">
      <c r="A17" s="58">
        <v>10</v>
      </c>
      <c r="B17" t="s">
        <v>13</v>
      </c>
      <c r="C17">
        <v>10</v>
      </c>
      <c r="E17" s="66">
        <v>7</v>
      </c>
      <c r="F17" s="66" t="s">
        <v>25</v>
      </c>
      <c r="G17">
        <v>22</v>
      </c>
      <c r="H17">
        <v>7</v>
      </c>
      <c r="I17" t="s">
        <v>231</v>
      </c>
      <c r="J17">
        <v>0.03</v>
      </c>
      <c r="K17">
        <v>15</v>
      </c>
      <c r="L17">
        <v>15</v>
      </c>
      <c r="M17">
        <v>20</v>
      </c>
      <c r="N17">
        <v>10</v>
      </c>
      <c r="O17" s="66" t="s">
        <v>276</v>
      </c>
    </row>
    <row r="18" spans="1:15" x14ac:dyDescent="0.25">
      <c r="A18" s="58">
        <v>11</v>
      </c>
      <c r="B18" t="s">
        <v>14</v>
      </c>
      <c r="C18">
        <v>11</v>
      </c>
      <c r="E18" s="66">
        <v>11</v>
      </c>
      <c r="F18" s="66" t="s">
        <v>4</v>
      </c>
      <c r="G18">
        <v>1</v>
      </c>
      <c r="H18">
        <v>1</v>
      </c>
      <c r="I18" t="s">
        <v>127</v>
      </c>
      <c r="J18">
        <v>0.4</v>
      </c>
      <c r="K18">
        <v>400</v>
      </c>
      <c r="L18">
        <v>5000</v>
      </c>
      <c r="M18">
        <v>1</v>
      </c>
      <c r="N18">
        <v>160</v>
      </c>
      <c r="O18" s="66" t="s">
        <v>3</v>
      </c>
    </row>
    <row r="19" spans="1:15" x14ac:dyDescent="0.25">
      <c r="A19" s="58">
        <v>12</v>
      </c>
      <c r="B19" t="s">
        <v>15</v>
      </c>
      <c r="C19">
        <v>12</v>
      </c>
      <c r="E19" s="66">
        <v>12</v>
      </c>
      <c r="F19" s="66" t="s">
        <v>24</v>
      </c>
      <c r="G19">
        <v>21</v>
      </c>
      <c r="H19">
        <v>2</v>
      </c>
      <c r="I19" t="s">
        <v>127</v>
      </c>
      <c r="J19">
        <v>0.3</v>
      </c>
      <c r="K19">
        <v>35</v>
      </c>
      <c r="L19">
        <v>100</v>
      </c>
      <c r="M19">
        <v>4</v>
      </c>
      <c r="N19">
        <v>1000</v>
      </c>
      <c r="O19" s="66" t="s">
        <v>260</v>
      </c>
    </row>
    <row r="20" spans="1:15" x14ac:dyDescent="0.25">
      <c r="A20" s="58">
        <v>13</v>
      </c>
      <c r="B20" t="s">
        <v>16</v>
      </c>
      <c r="C20">
        <v>13</v>
      </c>
      <c r="E20" s="66">
        <v>14</v>
      </c>
      <c r="F20" s="66" t="s">
        <v>21</v>
      </c>
      <c r="G20">
        <v>18</v>
      </c>
      <c r="H20">
        <v>3</v>
      </c>
      <c r="I20" t="s">
        <v>127</v>
      </c>
      <c r="J20">
        <v>0.2</v>
      </c>
      <c r="K20">
        <v>2000</v>
      </c>
      <c r="L20">
        <v>7000</v>
      </c>
      <c r="M20">
        <v>2</v>
      </c>
      <c r="N20">
        <v>200</v>
      </c>
      <c r="O20" s="66" t="s">
        <v>2</v>
      </c>
    </row>
    <row r="21" spans="1:15" x14ac:dyDescent="0.25">
      <c r="A21" s="58">
        <v>14</v>
      </c>
      <c r="B21" t="s">
        <v>17</v>
      </c>
      <c r="C21">
        <v>14</v>
      </c>
      <c r="E21" s="66">
        <v>13</v>
      </c>
      <c r="F21" s="66" t="s">
        <v>14</v>
      </c>
      <c r="G21">
        <v>11</v>
      </c>
      <c r="H21">
        <v>4</v>
      </c>
      <c r="I21" t="s">
        <v>127</v>
      </c>
      <c r="J21">
        <v>0.1</v>
      </c>
      <c r="K21">
        <v>15</v>
      </c>
      <c r="L21">
        <v>15</v>
      </c>
      <c r="M21">
        <v>1</v>
      </c>
      <c r="N21">
        <v>200</v>
      </c>
      <c r="O21" s="66" t="s">
        <v>276</v>
      </c>
    </row>
    <row r="22" spans="1:15" x14ac:dyDescent="0.25">
      <c r="A22" s="58">
        <v>15</v>
      </c>
      <c r="B22" t="s">
        <v>18</v>
      </c>
      <c r="C22">
        <v>15</v>
      </c>
      <c r="E22" s="66">
        <v>17</v>
      </c>
      <c r="F22" s="66" t="s">
        <v>21</v>
      </c>
      <c r="G22">
        <v>18</v>
      </c>
      <c r="H22">
        <v>1</v>
      </c>
      <c r="I22" t="s">
        <v>154</v>
      </c>
      <c r="J22">
        <v>0.3</v>
      </c>
      <c r="K22">
        <v>50</v>
      </c>
      <c r="L22">
        <v>50</v>
      </c>
      <c r="M22">
        <v>6</v>
      </c>
      <c r="N22">
        <v>6</v>
      </c>
      <c r="O22" s="66" t="s">
        <v>260</v>
      </c>
    </row>
    <row r="23" spans="1:15" x14ac:dyDescent="0.25">
      <c r="A23" s="58">
        <v>16</v>
      </c>
      <c r="B23" t="s">
        <v>19</v>
      </c>
      <c r="C23">
        <v>16</v>
      </c>
      <c r="E23" s="66">
        <v>19</v>
      </c>
      <c r="F23" s="66" t="s">
        <v>21</v>
      </c>
      <c r="G23">
        <v>18</v>
      </c>
      <c r="H23">
        <v>1</v>
      </c>
      <c r="I23" t="s">
        <v>154</v>
      </c>
      <c r="J23">
        <v>0.05</v>
      </c>
      <c r="K23">
        <v>150</v>
      </c>
      <c r="L23">
        <v>150</v>
      </c>
      <c r="M23">
        <v>2</v>
      </c>
      <c r="N23">
        <v>2</v>
      </c>
      <c r="O23" s="66" t="s">
        <v>1</v>
      </c>
    </row>
    <row r="24" spans="1:15" x14ac:dyDescent="0.25">
      <c r="A24" s="58">
        <v>17</v>
      </c>
      <c r="B24" t="s">
        <v>20</v>
      </c>
      <c r="C24">
        <v>17</v>
      </c>
      <c r="E24" s="66">
        <v>21</v>
      </c>
      <c r="F24" s="66" t="s">
        <v>21</v>
      </c>
      <c r="G24">
        <v>18</v>
      </c>
      <c r="H24">
        <v>1</v>
      </c>
      <c r="I24" t="s">
        <v>154</v>
      </c>
      <c r="J24">
        <v>0.25</v>
      </c>
      <c r="K24">
        <v>1500</v>
      </c>
      <c r="L24">
        <v>1500</v>
      </c>
      <c r="M24">
        <v>6</v>
      </c>
      <c r="N24">
        <v>6</v>
      </c>
      <c r="O24" s="66" t="s">
        <v>2</v>
      </c>
    </row>
    <row r="25" spans="1:15" x14ac:dyDescent="0.25">
      <c r="A25" s="58">
        <v>18</v>
      </c>
      <c r="B25" t="s">
        <v>21</v>
      </c>
      <c r="C25">
        <v>18</v>
      </c>
      <c r="E25" s="66">
        <v>15</v>
      </c>
      <c r="F25" s="66" t="s">
        <v>13</v>
      </c>
      <c r="G25">
        <v>10</v>
      </c>
      <c r="H25">
        <v>2</v>
      </c>
      <c r="I25" t="s">
        <v>154</v>
      </c>
      <c r="J25">
        <v>0.25</v>
      </c>
      <c r="K25">
        <v>80</v>
      </c>
      <c r="L25">
        <v>80</v>
      </c>
      <c r="M25">
        <v>3</v>
      </c>
      <c r="N25">
        <v>3</v>
      </c>
      <c r="O25" s="66" t="s">
        <v>3</v>
      </c>
    </row>
    <row r="26" spans="1:15" x14ac:dyDescent="0.25">
      <c r="A26" s="58">
        <v>19</v>
      </c>
      <c r="B26" t="s">
        <v>22</v>
      </c>
      <c r="C26">
        <v>19</v>
      </c>
      <c r="E26" s="66">
        <v>16</v>
      </c>
      <c r="F26" s="66" t="s">
        <v>19</v>
      </c>
      <c r="G26">
        <v>16</v>
      </c>
      <c r="H26">
        <v>3</v>
      </c>
      <c r="I26" t="s">
        <v>154</v>
      </c>
      <c r="J26">
        <v>0.05</v>
      </c>
      <c r="K26">
        <v>15</v>
      </c>
      <c r="L26">
        <v>15</v>
      </c>
      <c r="M26">
        <v>20</v>
      </c>
      <c r="N26">
        <v>10</v>
      </c>
      <c r="O26" s="66" t="s">
        <v>3</v>
      </c>
    </row>
    <row r="27" spans="1:15" x14ac:dyDescent="0.25">
      <c r="A27" s="58">
        <v>20</v>
      </c>
      <c r="B27" t="s">
        <v>23</v>
      </c>
      <c r="C27">
        <v>20</v>
      </c>
      <c r="E27" s="66">
        <v>18</v>
      </c>
      <c r="F27" s="66" t="s">
        <v>19</v>
      </c>
      <c r="G27">
        <v>16</v>
      </c>
      <c r="H27">
        <v>3</v>
      </c>
      <c r="I27" t="s">
        <v>154</v>
      </c>
      <c r="J27">
        <v>0.05</v>
      </c>
      <c r="K27">
        <v>25</v>
      </c>
      <c r="L27">
        <v>25</v>
      </c>
      <c r="M27">
        <v>6</v>
      </c>
      <c r="N27">
        <v>6</v>
      </c>
      <c r="O27" s="66" t="s">
        <v>260</v>
      </c>
    </row>
    <row r="28" spans="1:15" x14ac:dyDescent="0.25">
      <c r="A28" s="58">
        <v>21</v>
      </c>
      <c r="B28" t="s">
        <v>24</v>
      </c>
      <c r="C28">
        <v>21</v>
      </c>
      <c r="E28" s="66">
        <v>20</v>
      </c>
      <c r="F28" s="66" t="s">
        <v>19</v>
      </c>
      <c r="G28">
        <v>16</v>
      </c>
      <c r="H28">
        <v>3</v>
      </c>
      <c r="I28" t="s">
        <v>154</v>
      </c>
      <c r="J28">
        <v>0.05</v>
      </c>
      <c r="K28">
        <v>150</v>
      </c>
      <c r="L28">
        <v>150</v>
      </c>
      <c r="M28">
        <v>3</v>
      </c>
      <c r="N28">
        <v>3</v>
      </c>
      <c r="O28" s="66" t="s">
        <v>1</v>
      </c>
    </row>
    <row r="29" spans="1:15" x14ac:dyDescent="0.25">
      <c r="A29" s="58">
        <v>22</v>
      </c>
      <c r="B29" t="s">
        <v>25</v>
      </c>
      <c r="C29">
        <v>22</v>
      </c>
      <c r="E29" s="66">
        <v>22</v>
      </c>
      <c r="F29" s="66" t="s">
        <v>14</v>
      </c>
      <c r="G29">
        <v>11</v>
      </c>
      <c r="H29">
        <v>1</v>
      </c>
      <c r="I29" t="s">
        <v>158</v>
      </c>
      <c r="J29">
        <v>0.03</v>
      </c>
      <c r="K29">
        <v>50</v>
      </c>
      <c r="L29">
        <v>20</v>
      </c>
      <c r="M29">
        <v>20</v>
      </c>
      <c r="N29">
        <v>10</v>
      </c>
      <c r="O29" s="66" t="s">
        <v>3</v>
      </c>
    </row>
    <row r="30" spans="1:15" x14ac:dyDescent="0.25">
      <c r="A30" s="58">
        <v>23</v>
      </c>
      <c r="B30" t="s">
        <v>26</v>
      </c>
      <c r="C30">
        <v>23</v>
      </c>
      <c r="E30" s="66">
        <v>30</v>
      </c>
      <c r="F30" s="66" t="s">
        <v>14</v>
      </c>
      <c r="G30">
        <v>11</v>
      </c>
      <c r="H30">
        <v>1</v>
      </c>
      <c r="I30" t="s">
        <v>158</v>
      </c>
      <c r="J30">
        <v>0.15</v>
      </c>
      <c r="K30">
        <v>25</v>
      </c>
      <c r="L30">
        <v>25</v>
      </c>
      <c r="M30">
        <v>30</v>
      </c>
      <c r="N30">
        <v>15</v>
      </c>
      <c r="O30" s="66" t="s">
        <v>276</v>
      </c>
    </row>
    <row r="31" spans="1:15" x14ac:dyDescent="0.25">
      <c r="A31" s="58">
        <v>24</v>
      </c>
      <c r="B31" t="s">
        <v>27</v>
      </c>
      <c r="C31">
        <v>24</v>
      </c>
      <c r="E31" s="66">
        <v>36</v>
      </c>
      <c r="F31" s="66" t="s">
        <v>14</v>
      </c>
      <c r="G31">
        <v>11</v>
      </c>
      <c r="H31">
        <v>1</v>
      </c>
      <c r="I31" t="s">
        <v>158</v>
      </c>
      <c r="J31">
        <v>0.06</v>
      </c>
      <c r="K31">
        <v>25</v>
      </c>
      <c r="L31">
        <v>20</v>
      </c>
      <c r="M31">
        <v>30</v>
      </c>
      <c r="N31">
        <v>15</v>
      </c>
      <c r="O31" s="66" t="s">
        <v>1</v>
      </c>
    </row>
    <row r="32" spans="1:15" x14ac:dyDescent="0.25">
      <c r="A32" s="58">
        <v>25</v>
      </c>
      <c r="B32" t="s">
        <v>28</v>
      </c>
      <c r="C32">
        <v>25</v>
      </c>
      <c r="E32" s="66">
        <v>23</v>
      </c>
      <c r="F32" s="66" t="s">
        <v>25</v>
      </c>
      <c r="G32">
        <v>22</v>
      </c>
      <c r="H32">
        <v>2</v>
      </c>
      <c r="I32" t="s">
        <v>158</v>
      </c>
      <c r="J32">
        <v>0.03</v>
      </c>
      <c r="K32">
        <v>50</v>
      </c>
      <c r="L32">
        <v>20</v>
      </c>
      <c r="M32">
        <v>20</v>
      </c>
      <c r="N32">
        <v>10</v>
      </c>
      <c r="O32" s="66" t="s">
        <v>3</v>
      </c>
    </row>
    <row r="33" spans="1:15" x14ac:dyDescent="0.25">
      <c r="A33" s="58">
        <v>26</v>
      </c>
      <c r="B33" t="s">
        <v>29</v>
      </c>
      <c r="C33">
        <v>26</v>
      </c>
      <c r="E33" s="66">
        <v>26</v>
      </c>
      <c r="F33" s="66" t="s">
        <v>25</v>
      </c>
      <c r="G33">
        <v>22</v>
      </c>
      <c r="H33">
        <v>2</v>
      </c>
      <c r="I33" t="s">
        <v>158</v>
      </c>
      <c r="J33">
        <v>0.2</v>
      </c>
      <c r="K33">
        <v>30</v>
      </c>
      <c r="L33">
        <v>20</v>
      </c>
      <c r="M33">
        <v>50</v>
      </c>
      <c r="N33">
        <v>20</v>
      </c>
      <c r="O33" s="66" t="s">
        <v>260</v>
      </c>
    </row>
    <row r="34" spans="1:15" x14ac:dyDescent="0.25">
      <c r="A34" s="58">
        <v>27</v>
      </c>
      <c r="B34" t="s">
        <v>30</v>
      </c>
      <c r="C34">
        <v>27</v>
      </c>
      <c r="E34" s="66">
        <v>31</v>
      </c>
      <c r="F34" s="66" t="s">
        <v>25</v>
      </c>
      <c r="G34">
        <v>22</v>
      </c>
      <c r="H34">
        <v>2</v>
      </c>
      <c r="I34" t="s">
        <v>158</v>
      </c>
      <c r="J34">
        <v>0.15</v>
      </c>
      <c r="K34">
        <v>25</v>
      </c>
      <c r="L34">
        <v>25</v>
      </c>
      <c r="M34">
        <v>30</v>
      </c>
      <c r="N34">
        <v>15</v>
      </c>
      <c r="O34" s="66" t="s">
        <v>276</v>
      </c>
    </row>
    <row r="35" spans="1:15" x14ac:dyDescent="0.25">
      <c r="A35" s="58">
        <v>28</v>
      </c>
      <c r="B35" t="s">
        <v>31</v>
      </c>
      <c r="C35">
        <v>28</v>
      </c>
      <c r="E35" s="66">
        <v>37</v>
      </c>
      <c r="F35" s="66" t="s">
        <v>25</v>
      </c>
      <c r="G35">
        <v>22</v>
      </c>
      <c r="H35">
        <v>2</v>
      </c>
      <c r="I35" t="s">
        <v>158</v>
      </c>
      <c r="J35">
        <v>0.06</v>
      </c>
      <c r="K35">
        <v>25</v>
      </c>
      <c r="L35">
        <v>20</v>
      </c>
      <c r="M35">
        <v>30</v>
      </c>
      <c r="N35">
        <v>15</v>
      </c>
      <c r="O35" s="66" t="s">
        <v>1</v>
      </c>
    </row>
    <row r="36" spans="1:15" x14ac:dyDescent="0.25">
      <c r="A36" s="58">
        <v>29</v>
      </c>
      <c r="B36" t="s">
        <v>32</v>
      </c>
      <c r="C36">
        <v>29</v>
      </c>
      <c r="E36" s="66">
        <v>24</v>
      </c>
      <c r="F36" s="66" t="s">
        <v>13</v>
      </c>
      <c r="G36">
        <v>10</v>
      </c>
      <c r="H36">
        <v>3</v>
      </c>
      <c r="I36" t="s">
        <v>158</v>
      </c>
      <c r="J36">
        <v>0.03</v>
      </c>
      <c r="K36">
        <v>50</v>
      </c>
      <c r="L36">
        <v>20</v>
      </c>
      <c r="M36">
        <v>20</v>
      </c>
      <c r="N36">
        <v>10</v>
      </c>
      <c r="O36" s="66" t="s">
        <v>3</v>
      </c>
    </row>
    <row r="37" spans="1:15" x14ac:dyDescent="0.25">
      <c r="A37" s="58">
        <v>30</v>
      </c>
      <c r="B37" t="s">
        <v>33</v>
      </c>
      <c r="C37">
        <v>30</v>
      </c>
      <c r="E37" s="66">
        <v>38</v>
      </c>
      <c r="F37" s="66" t="s">
        <v>13</v>
      </c>
      <c r="G37">
        <v>10</v>
      </c>
      <c r="H37">
        <v>3</v>
      </c>
      <c r="I37" t="s">
        <v>158</v>
      </c>
      <c r="J37">
        <v>0.05</v>
      </c>
      <c r="K37">
        <v>25</v>
      </c>
      <c r="L37">
        <v>20</v>
      </c>
      <c r="M37">
        <v>30</v>
      </c>
      <c r="N37">
        <v>15</v>
      </c>
      <c r="O37" s="66" t="s">
        <v>1</v>
      </c>
    </row>
    <row r="38" spans="1:15" x14ac:dyDescent="0.25">
      <c r="A38" s="58">
        <v>31</v>
      </c>
      <c r="B38" t="s">
        <v>34</v>
      </c>
      <c r="C38">
        <v>31</v>
      </c>
      <c r="E38" s="66">
        <v>27</v>
      </c>
      <c r="F38" s="66" t="s">
        <v>21</v>
      </c>
      <c r="G38">
        <v>18</v>
      </c>
      <c r="H38">
        <v>4</v>
      </c>
      <c r="I38" t="s">
        <v>158</v>
      </c>
      <c r="J38">
        <v>0.04</v>
      </c>
      <c r="K38">
        <v>30</v>
      </c>
      <c r="L38">
        <v>20</v>
      </c>
      <c r="M38">
        <v>50</v>
      </c>
      <c r="N38">
        <v>20</v>
      </c>
      <c r="O38" s="66" t="s">
        <v>260</v>
      </c>
    </row>
    <row r="39" spans="1:15" x14ac:dyDescent="0.25">
      <c r="E39" s="66">
        <v>32</v>
      </c>
      <c r="F39" s="66" t="s">
        <v>21</v>
      </c>
      <c r="G39">
        <v>18</v>
      </c>
      <c r="H39">
        <v>4</v>
      </c>
      <c r="I39" t="s">
        <v>158</v>
      </c>
      <c r="J39">
        <v>0.03</v>
      </c>
      <c r="K39">
        <v>25</v>
      </c>
      <c r="L39">
        <v>25</v>
      </c>
      <c r="M39">
        <v>30</v>
      </c>
      <c r="N39">
        <v>15</v>
      </c>
      <c r="O39" s="66" t="s">
        <v>276</v>
      </c>
    </row>
    <row r="40" spans="1:15" x14ac:dyDescent="0.25">
      <c r="E40" s="66">
        <v>39</v>
      </c>
      <c r="F40" s="66" t="s">
        <v>21</v>
      </c>
      <c r="G40">
        <v>18</v>
      </c>
      <c r="H40">
        <v>4</v>
      </c>
      <c r="I40" t="s">
        <v>158</v>
      </c>
      <c r="J40">
        <v>0.02</v>
      </c>
      <c r="K40">
        <v>25</v>
      </c>
      <c r="L40">
        <v>20</v>
      </c>
      <c r="M40">
        <v>30</v>
      </c>
      <c r="N40">
        <v>15</v>
      </c>
      <c r="O40" s="66" t="s">
        <v>1</v>
      </c>
    </row>
    <row r="41" spans="1:15" x14ac:dyDescent="0.25">
      <c r="E41" s="66">
        <v>28</v>
      </c>
      <c r="F41" s="66" t="s">
        <v>24</v>
      </c>
      <c r="G41">
        <v>21</v>
      </c>
      <c r="H41">
        <v>5</v>
      </c>
      <c r="I41" t="s">
        <v>158</v>
      </c>
      <c r="J41">
        <v>0.03</v>
      </c>
      <c r="K41">
        <v>30</v>
      </c>
      <c r="L41">
        <v>20</v>
      </c>
      <c r="M41">
        <v>50</v>
      </c>
      <c r="N41">
        <v>20</v>
      </c>
      <c r="O41" s="66" t="s">
        <v>260</v>
      </c>
    </row>
    <row r="42" spans="1:15" x14ac:dyDescent="0.25">
      <c r="E42" s="66">
        <v>29</v>
      </c>
      <c r="F42" s="66" t="s">
        <v>23</v>
      </c>
      <c r="G42">
        <v>20</v>
      </c>
      <c r="H42">
        <v>6</v>
      </c>
      <c r="I42" t="s">
        <v>158</v>
      </c>
      <c r="J42">
        <v>0.03</v>
      </c>
      <c r="K42">
        <v>30</v>
      </c>
      <c r="L42">
        <v>20</v>
      </c>
      <c r="M42">
        <v>50</v>
      </c>
      <c r="N42">
        <v>20</v>
      </c>
      <c r="O42" s="66" t="s">
        <v>260</v>
      </c>
    </row>
    <row r="43" spans="1:15" x14ac:dyDescent="0.25">
      <c r="E43" s="66">
        <v>33</v>
      </c>
      <c r="F43" s="66" t="s">
        <v>23</v>
      </c>
      <c r="G43">
        <v>20</v>
      </c>
      <c r="H43">
        <v>6</v>
      </c>
      <c r="I43" t="s">
        <v>158</v>
      </c>
      <c r="J43">
        <v>0.03</v>
      </c>
      <c r="K43">
        <v>25</v>
      </c>
      <c r="L43">
        <v>25</v>
      </c>
      <c r="M43">
        <v>30</v>
      </c>
      <c r="N43">
        <v>15</v>
      </c>
      <c r="O43" s="66" t="s">
        <v>276</v>
      </c>
    </row>
    <row r="44" spans="1:15" x14ac:dyDescent="0.25">
      <c r="E44" s="66">
        <v>34</v>
      </c>
      <c r="F44" s="66" t="s">
        <v>16</v>
      </c>
      <c r="G44">
        <v>13</v>
      </c>
      <c r="H44">
        <v>7</v>
      </c>
      <c r="I44" t="s">
        <v>158</v>
      </c>
      <c r="J44">
        <v>0.03</v>
      </c>
      <c r="K44">
        <v>25</v>
      </c>
      <c r="L44">
        <v>25</v>
      </c>
      <c r="M44">
        <v>30</v>
      </c>
      <c r="N44">
        <v>15</v>
      </c>
      <c r="O44" s="66" t="s">
        <v>276</v>
      </c>
    </row>
    <row r="45" spans="1:15" x14ac:dyDescent="0.25">
      <c r="E45" s="66">
        <v>25</v>
      </c>
      <c r="F45" s="66" t="s">
        <v>14</v>
      </c>
      <c r="G45">
        <v>11</v>
      </c>
      <c r="H45">
        <v>8</v>
      </c>
      <c r="I45" t="s">
        <v>158</v>
      </c>
      <c r="J45">
        <v>0.01</v>
      </c>
      <c r="K45">
        <v>50</v>
      </c>
      <c r="L45">
        <v>20</v>
      </c>
      <c r="M45">
        <v>20</v>
      </c>
      <c r="N45">
        <v>10</v>
      </c>
      <c r="O45" s="66" t="s">
        <v>3</v>
      </c>
    </row>
    <row r="46" spans="1:15" x14ac:dyDescent="0.25">
      <c r="E46" s="66">
        <v>35</v>
      </c>
      <c r="F46" s="66" t="s">
        <v>14</v>
      </c>
      <c r="G46">
        <v>11</v>
      </c>
      <c r="H46">
        <v>8</v>
      </c>
      <c r="I46" t="s">
        <v>158</v>
      </c>
      <c r="J46">
        <v>0.01</v>
      </c>
      <c r="K46">
        <v>25</v>
      </c>
      <c r="L46">
        <v>25</v>
      </c>
      <c r="M46">
        <v>30</v>
      </c>
      <c r="N46">
        <v>15</v>
      </c>
      <c r="O46" s="66" t="s">
        <v>276</v>
      </c>
    </row>
    <row r="47" spans="1:15" x14ac:dyDescent="0.25">
      <c r="E47" s="66">
        <v>40</v>
      </c>
      <c r="F47" s="66" t="s">
        <v>14</v>
      </c>
      <c r="G47">
        <v>11</v>
      </c>
      <c r="H47">
        <v>8</v>
      </c>
      <c r="I47" t="s">
        <v>158</v>
      </c>
      <c r="J47">
        <v>0.01</v>
      </c>
      <c r="K47">
        <v>25</v>
      </c>
      <c r="L47">
        <v>20</v>
      </c>
      <c r="M47">
        <v>30</v>
      </c>
      <c r="N47">
        <v>15</v>
      </c>
      <c r="O47" s="66" t="s">
        <v>1</v>
      </c>
    </row>
    <row r="48" spans="1:15" x14ac:dyDescent="0.25">
      <c r="E48" s="66">
        <v>41</v>
      </c>
      <c r="F48" s="66" t="s">
        <v>4</v>
      </c>
      <c r="G48">
        <v>1</v>
      </c>
      <c r="H48">
        <v>1</v>
      </c>
      <c r="I48" t="s">
        <v>160</v>
      </c>
      <c r="J48">
        <v>0.63</v>
      </c>
      <c r="K48">
        <v>300</v>
      </c>
      <c r="L48">
        <v>300</v>
      </c>
      <c r="M48">
        <v>50</v>
      </c>
      <c r="N48">
        <v>10</v>
      </c>
      <c r="O48" s="66" t="s">
        <v>3</v>
      </c>
    </row>
    <row r="49" spans="5:15" x14ac:dyDescent="0.25">
      <c r="E49" s="66">
        <v>44</v>
      </c>
      <c r="F49" s="66" t="s">
        <v>21</v>
      </c>
      <c r="G49">
        <v>18</v>
      </c>
      <c r="H49">
        <v>2</v>
      </c>
      <c r="I49" t="s">
        <v>160</v>
      </c>
      <c r="J49">
        <v>0.1</v>
      </c>
      <c r="K49">
        <v>20</v>
      </c>
      <c r="L49">
        <v>10</v>
      </c>
      <c r="M49">
        <v>150</v>
      </c>
      <c r="N49">
        <v>10</v>
      </c>
      <c r="O49" s="66" t="s">
        <v>260</v>
      </c>
    </row>
    <row r="50" spans="5:15" x14ac:dyDescent="0.25">
      <c r="E50" s="66">
        <v>49</v>
      </c>
      <c r="F50" s="66" t="s">
        <v>21</v>
      </c>
      <c r="G50">
        <v>18</v>
      </c>
      <c r="H50">
        <v>2</v>
      </c>
      <c r="I50" t="s">
        <v>160</v>
      </c>
      <c r="J50">
        <v>0.05</v>
      </c>
      <c r="K50">
        <v>500</v>
      </c>
      <c r="L50">
        <v>500</v>
      </c>
      <c r="M50">
        <v>100</v>
      </c>
      <c r="N50">
        <v>1</v>
      </c>
      <c r="O50" s="66" t="s">
        <v>2</v>
      </c>
    </row>
    <row r="51" spans="5:15" x14ac:dyDescent="0.25">
      <c r="E51" s="66">
        <v>45</v>
      </c>
      <c r="F51" s="66" t="s">
        <v>25</v>
      </c>
      <c r="G51">
        <v>22</v>
      </c>
      <c r="H51">
        <v>3</v>
      </c>
      <c r="I51" t="s">
        <v>160</v>
      </c>
      <c r="J51">
        <v>0.01</v>
      </c>
      <c r="K51">
        <v>5</v>
      </c>
      <c r="L51">
        <v>5</v>
      </c>
      <c r="M51">
        <v>100</v>
      </c>
      <c r="N51">
        <v>3</v>
      </c>
      <c r="O51" s="66" t="s">
        <v>260</v>
      </c>
    </row>
    <row r="52" spans="5:15" x14ac:dyDescent="0.25">
      <c r="E52" s="66">
        <v>46</v>
      </c>
      <c r="F52" s="66" t="s">
        <v>25</v>
      </c>
      <c r="G52">
        <v>22</v>
      </c>
      <c r="H52">
        <v>3</v>
      </c>
      <c r="I52" t="s">
        <v>160</v>
      </c>
      <c r="J52">
        <v>0.02</v>
      </c>
      <c r="K52">
        <v>3</v>
      </c>
      <c r="L52">
        <v>3</v>
      </c>
      <c r="M52">
        <v>250</v>
      </c>
      <c r="N52">
        <v>3</v>
      </c>
      <c r="O52" s="66" t="s">
        <v>276</v>
      </c>
    </row>
    <row r="53" spans="5:15" x14ac:dyDescent="0.25">
      <c r="E53" s="66">
        <v>50</v>
      </c>
      <c r="F53" s="66" t="s">
        <v>25</v>
      </c>
      <c r="G53">
        <v>22</v>
      </c>
      <c r="H53">
        <v>3</v>
      </c>
      <c r="I53" t="s">
        <v>160</v>
      </c>
      <c r="J53">
        <v>0.02</v>
      </c>
      <c r="K53">
        <v>20</v>
      </c>
      <c r="L53">
        <v>20</v>
      </c>
      <c r="M53">
        <v>40</v>
      </c>
      <c r="N53">
        <v>1</v>
      </c>
      <c r="O53" s="66" t="s">
        <v>2</v>
      </c>
    </row>
    <row r="54" spans="5:15" x14ac:dyDescent="0.25">
      <c r="E54" s="66">
        <v>42</v>
      </c>
      <c r="F54" s="66" t="s">
        <v>13</v>
      </c>
      <c r="G54">
        <v>10</v>
      </c>
      <c r="H54">
        <v>4</v>
      </c>
      <c r="I54" t="s">
        <v>160</v>
      </c>
      <c r="J54">
        <v>0.05</v>
      </c>
      <c r="K54">
        <v>80</v>
      </c>
      <c r="L54">
        <v>80</v>
      </c>
      <c r="M54">
        <v>20</v>
      </c>
      <c r="N54">
        <v>1</v>
      </c>
      <c r="O54" s="66" t="s">
        <v>3</v>
      </c>
    </row>
    <row r="55" spans="5:15" x14ac:dyDescent="0.25">
      <c r="E55" s="66">
        <v>48</v>
      </c>
      <c r="F55" s="66" t="s">
        <v>14</v>
      </c>
      <c r="G55">
        <v>11</v>
      </c>
      <c r="H55">
        <v>5</v>
      </c>
      <c r="I55" t="s">
        <v>160</v>
      </c>
      <c r="J55">
        <v>0.02</v>
      </c>
      <c r="K55">
        <v>15</v>
      </c>
      <c r="L55">
        <v>15</v>
      </c>
      <c r="M55">
        <v>20</v>
      </c>
      <c r="N55">
        <v>10</v>
      </c>
      <c r="O55" s="66" t="s">
        <v>1</v>
      </c>
    </row>
    <row r="56" spans="5:15" x14ac:dyDescent="0.25">
      <c r="E56" s="66">
        <v>43</v>
      </c>
      <c r="F56" s="66" t="s">
        <v>19</v>
      </c>
      <c r="G56">
        <v>16</v>
      </c>
      <c r="H56">
        <v>6</v>
      </c>
      <c r="I56" t="s">
        <v>160</v>
      </c>
      <c r="J56">
        <v>0.05</v>
      </c>
      <c r="K56">
        <v>50</v>
      </c>
      <c r="L56">
        <v>50</v>
      </c>
      <c r="M56">
        <v>30</v>
      </c>
      <c r="N56">
        <v>3</v>
      </c>
      <c r="O56" s="66" t="s">
        <v>3</v>
      </c>
    </row>
    <row r="57" spans="5:15" x14ac:dyDescent="0.25">
      <c r="E57" s="66">
        <v>47</v>
      </c>
      <c r="F57" s="66" t="s">
        <v>19</v>
      </c>
      <c r="G57">
        <v>16</v>
      </c>
      <c r="H57">
        <v>6</v>
      </c>
      <c r="I57" t="s">
        <v>160</v>
      </c>
      <c r="J57">
        <v>0.05</v>
      </c>
      <c r="K57">
        <v>5</v>
      </c>
      <c r="L57">
        <v>5</v>
      </c>
      <c r="M57">
        <v>100</v>
      </c>
      <c r="N57">
        <v>3</v>
      </c>
      <c r="O57" s="66" t="s">
        <v>276</v>
      </c>
    </row>
    <row r="58" spans="5:15" x14ac:dyDescent="0.25">
      <c r="E58" s="66">
        <v>51</v>
      </c>
      <c r="F58" s="66" t="s">
        <v>14</v>
      </c>
      <c r="G58">
        <v>11</v>
      </c>
      <c r="H58">
        <v>1</v>
      </c>
      <c r="I58" t="s">
        <v>165</v>
      </c>
      <c r="J58">
        <v>0.03</v>
      </c>
      <c r="K58">
        <v>5</v>
      </c>
      <c r="L58">
        <v>8</v>
      </c>
      <c r="M58">
        <v>20</v>
      </c>
      <c r="N58">
        <v>6</v>
      </c>
      <c r="O58" s="66" t="s">
        <v>3</v>
      </c>
    </row>
    <row r="59" spans="5:15" x14ac:dyDescent="0.25">
      <c r="E59" s="66">
        <v>56</v>
      </c>
      <c r="F59" s="66" t="s">
        <v>14</v>
      </c>
      <c r="G59">
        <v>11</v>
      </c>
      <c r="H59">
        <v>1</v>
      </c>
      <c r="I59" t="s">
        <v>165</v>
      </c>
      <c r="J59">
        <v>0.2</v>
      </c>
      <c r="K59">
        <v>5</v>
      </c>
      <c r="L59">
        <v>5</v>
      </c>
      <c r="M59">
        <v>10</v>
      </c>
      <c r="N59">
        <v>4</v>
      </c>
      <c r="O59" s="66" t="s">
        <v>276</v>
      </c>
    </row>
    <row r="60" spans="5:15" x14ac:dyDescent="0.25">
      <c r="E60" s="66">
        <v>59</v>
      </c>
      <c r="F60" s="66" t="s">
        <v>14</v>
      </c>
      <c r="G60">
        <v>11</v>
      </c>
      <c r="H60">
        <v>1</v>
      </c>
      <c r="I60" t="s">
        <v>165</v>
      </c>
      <c r="J60">
        <v>0.11</v>
      </c>
      <c r="K60">
        <v>5</v>
      </c>
      <c r="L60">
        <v>10</v>
      </c>
      <c r="M60">
        <v>10</v>
      </c>
      <c r="N60">
        <v>5</v>
      </c>
      <c r="O60" s="66" t="s">
        <v>1</v>
      </c>
    </row>
    <row r="61" spans="5:15" x14ac:dyDescent="0.25">
      <c r="E61" s="66">
        <v>52</v>
      </c>
      <c r="F61" s="66" t="s">
        <v>25</v>
      </c>
      <c r="G61">
        <v>22</v>
      </c>
      <c r="H61">
        <v>2</v>
      </c>
      <c r="I61" t="s">
        <v>165</v>
      </c>
      <c r="J61">
        <v>0.03</v>
      </c>
      <c r="K61">
        <v>15</v>
      </c>
      <c r="L61">
        <v>3</v>
      </c>
      <c r="M61">
        <v>20</v>
      </c>
      <c r="N61">
        <v>6</v>
      </c>
      <c r="O61" s="66" t="s">
        <v>3</v>
      </c>
    </row>
    <row r="62" spans="5:15" x14ac:dyDescent="0.25">
      <c r="E62" s="66">
        <v>53</v>
      </c>
      <c r="F62" s="66" t="s">
        <v>25</v>
      </c>
      <c r="G62">
        <v>22</v>
      </c>
      <c r="H62">
        <v>2</v>
      </c>
      <c r="I62" t="s">
        <v>165</v>
      </c>
      <c r="J62">
        <v>0.08</v>
      </c>
      <c r="K62">
        <v>40</v>
      </c>
      <c r="L62">
        <v>40</v>
      </c>
      <c r="M62">
        <v>10</v>
      </c>
      <c r="N62">
        <v>5</v>
      </c>
      <c r="O62" s="66" t="s">
        <v>260</v>
      </c>
    </row>
    <row r="63" spans="5:15" x14ac:dyDescent="0.25">
      <c r="E63" s="66">
        <v>57</v>
      </c>
      <c r="F63" s="66" t="s">
        <v>25</v>
      </c>
      <c r="G63">
        <v>22</v>
      </c>
      <c r="H63">
        <v>2</v>
      </c>
      <c r="I63" t="s">
        <v>165</v>
      </c>
      <c r="J63">
        <v>0.1</v>
      </c>
      <c r="K63">
        <v>5</v>
      </c>
      <c r="L63">
        <v>5</v>
      </c>
      <c r="M63">
        <v>10</v>
      </c>
      <c r="N63">
        <v>3</v>
      </c>
      <c r="O63" s="66" t="s">
        <v>276</v>
      </c>
    </row>
    <row r="64" spans="5:15" x14ac:dyDescent="0.25">
      <c r="E64" s="66">
        <v>60</v>
      </c>
      <c r="F64" s="66" t="s">
        <v>25</v>
      </c>
      <c r="G64">
        <v>22</v>
      </c>
      <c r="H64">
        <v>2</v>
      </c>
      <c r="I64" t="s">
        <v>165</v>
      </c>
      <c r="J64">
        <v>0.1</v>
      </c>
      <c r="K64">
        <v>10</v>
      </c>
      <c r="L64">
        <v>10</v>
      </c>
      <c r="M64">
        <v>5</v>
      </c>
      <c r="N64">
        <v>5</v>
      </c>
      <c r="O64" s="66" t="s">
        <v>1</v>
      </c>
    </row>
    <row r="65" spans="5:15" x14ac:dyDescent="0.25">
      <c r="E65" s="66">
        <v>54</v>
      </c>
      <c r="F65" s="66" t="s">
        <v>21</v>
      </c>
      <c r="G65">
        <v>18</v>
      </c>
      <c r="H65">
        <v>3</v>
      </c>
      <c r="I65" t="s">
        <v>165</v>
      </c>
      <c r="J65">
        <v>0.12</v>
      </c>
      <c r="K65">
        <v>80</v>
      </c>
      <c r="L65">
        <v>80</v>
      </c>
      <c r="M65">
        <v>15</v>
      </c>
      <c r="N65">
        <v>10</v>
      </c>
      <c r="O65" s="66" t="s">
        <v>260</v>
      </c>
    </row>
    <row r="66" spans="5:15" x14ac:dyDescent="0.25">
      <c r="E66" s="66">
        <v>58</v>
      </c>
      <c r="F66" s="66" t="s">
        <v>21</v>
      </c>
      <c r="G66">
        <v>18</v>
      </c>
      <c r="H66">
        <v>3</v>
      </c>
      <c r="I66" t="s">
        <v>165</v>
      </c>
      <c r="J66">
        <v>7.0000000000000007E-2</v>
      </c>
      <c r="K66">
        <v>5</v>
      </c>
      <c r="L66">
        <v>5</v>
      </c>
      <c r="M66">
        <v>10</v>
      </c>
      <c r="N66">
        <v>2</v>
      </c>
      <c r="O66" s="66" t="s">
        <v>276</v>
      </c>
    </row>
    <row r="67" spans="5:15" x14ac:dyDescent="0.25">
      <c r="E67" s="66">
        <v>61</v>
      </c>
      <c r="F67" s="66" t="s">
        <v>21</v>
      </c>
      <c r="G67">
        <v>18</v>
      </c>
      <c r="H67">
        <v>3</v>
      </c>
      <c r="I67" t="s">
        <v>165</v>
      </c>
      <c r="J67">
        <v>7.0000000000000007E-2</v>
      </c>
      <c r="K67">
        <v>10</v>
      </c>
      <c r="L67">
        <v>10</v>
      </c>
      <c r="M67">
        <v>5</v>
      </c>
      <c r="N67">
        <v>5</v>
      </c>
      <c r="O67" s="66" t="s">
        <v>1</v>
      </c>
    </row>
    <row r="68" spans="5:15" x14ac:dyDescent="0.25">
      <c r="E68" s="66">
        <v>55</v>
      </c>
      <c r="F68" s="66" t="s">
        <v>19</v>
      </c>
      <c r="G68">
        <v>16</v>
      </c>
      <c r="H68">
        <v>4</v>
      </c>
      <c r="I68" t="s">
        <v>165</v>
      </c>
      <c r="J68">
        <v>0.09</v>
      </c>
      <c r="K68">
        <v>40</v>
      </c>
      <c r="L68">
        <v>40</v>
      </c>
      <c r="M68">
        <v>4</v>
      </c>
      <c r="N68">
        <v>2</v>
      </c>
      <c r="O68" s="66" t="s">
        <v>260</v>
      </c>
    </row>
    <row r="69" spans="5:15" x14ac:dyDescent="0.25">
      <c r="E69" s="66">
        <v>84</v>
      </c>
      <c r="F69" s="66" t="s">
        <v>13</v>
      </c>
      <c r="G69">
        <v>10</v>
      </c>
      <c r="H69">
        <v>1</v>
      </c>
      <c r="I69" t="s">
        <v>182</v>
      </c>
      <c r="J69">
        <v>0.35</v>
      </c>
      <c r="K69">
        <v>60</v>
      </c>
      <c r="L69">
        <v>40</v>
      </c>
      <c r="M69">
        <v>6</v>
      </c>
      <c r="N69">
        <v>3</v>
      </c>
      <c r="O69" s="66" t="s">
        <v>3</v>
      </c>
    </row>
    <row r="70" spans="5:15" x14ac:dyDescent="0.25">
      <c r="E70" s="66">
        <v>85</v>
      </c>
      <c r="F70" s="66" t="s">
        <v>4</v>
      </c>
      <c r="G70">
        <v>1</v>
      </c>
      <c r="H70">
        <v>2</v>
      </c>
      <c r="I70" t="s">
        <v>182</v>
      </c>
      <c r="J70">
        <v>0.2</v>
      </c>
      <c r="K70">
        <v>350</v>
      </c>
      <c r="L70">
        <v>350</v>
      </c>
      <c r="M70">
        <v>6</v>
      </c>
      <c r="N70">
        <v>3</v>
      </c>
      <c r="O70" s="66" t="s">
        <v>3</v>
      </c>
    </row>
    <row r="71" spans="5:15" x14ac:dyDescent="0.25">
      <c r="E71" s="66">
        <v>86</v>
      </c>
      <c r="F71" s="66" t="s">
        <v>21</v>
      </c>
      <c r="G71">
        <v>18</v>
      </c>
      <c r="H71">
        <v>3</v>
      </c>
      <c r="I71" t="s">
        <v>182</v>
      </c>
      <c r="J71">
        <v>0.1</v>
      </c>
      <c r="K71">
        <v>10</v>
      </c>
      <c r="L71">
        <v>10</v>
      </c>
      <c r="M71">
        <v>6</v>
      </c>
      <c r="N71">
        <v>4</v>
      </c>
      <c r="O71" s="66" t="s">
        <v>260</v>
      </c>
    </row>
    <row r="72" spans="5:15" x14ac:dyDescent="0.25">
      <c r="E72" s="66">
        <v>88</v>
      </c>
      <c r="F72" s="66" t="s">
        <v>21</v>
      </c>
      <c r="G72">
        <v>18</v>
      </c>
      <c r="H72">
        <v>3</v>
      </c>
      <c r="I72" t="s">
        <v>182</v>
      </c>
      <c r="J72">
        <v>0.05</v>
      </c>
      <c r="K72">
        <v>20</v>
      </c>
      <c r="L72">
        <v>10</v>
      </c>
      <c r="M72">
        <v>3</v>
      </c>
      <c r="N72">
        <v>2</v>
      </c>
      <c r="O72" s="66" t="s">
        <v>1</v>
      </c>
    </row>
    <row r="73" spans="5:15" x14ac:dyDescent="0.25">
      <c r="E73" s="66">
        <v>89</v>
      </c>
      <c r="F73" s="66" t="s">
        <v>21</v>
      </c>
      <c r="G73">
        <v>18</v>
      </c>
      <c r="H73">
        <v>3</v>
      </c>
      <c r="I73" t="s">
        <v>182</v>
      </c>
      <c r="J73">
        <v>0.1</v>
      </c>
      <c r="K73">
        <v>500</v>
      </c>
      <c r="L73">
        <v>500</v>
      </c>
      <c r="M73">
        <v>5</v>
      </c>
      <c r="N73">
        <v>3</v>
      </c>
      <c r="O73" s="66" t="s">
        <v>2</v>
      </c>
    </row>
    <row r="74" spans="5:15" x14ac:dyDescent="0.25">
      <c r="E74" s="66">
        <v>87</v>
      </c>
      <c r="F74" s="66" t="s">
        <v>14</v>
      </c>
      <c r="G74">
        <v>11</v>
      </c>
      <c r="H74">
        <v>4</v>
      </c>
      <c r="I74" t="s">
        <v>182</v>
      </c>
      <c r="J74">
        <v>0.2</v>
      </c>
      <c r="K74">
        <v>5</v>
      </c>
      <c r="L74">
        <v>5</v>
      </c>
      <c r="M74">
        <v>4</v>
      </c>
      <c r="N74">
        <v>3</v>
      </c>
      <c r="O74" s="66" t="s">
        <v>276</v>
      </c>
    </row>
    <row r="75" spans="5:15" x14ac:dyDescent="0.25">
      <c r="E75" s="66">
        <v>62</v>
      </c>
      <c r="F75" s="66" t="s">
        <v>4</v>
      </c>
      <c r="G75">
        <v>1</v>
      </c>
      <c r="H75">
        <v>1</v>
      </c>
      <c r="I75" t="s">
        <v>174</v>
      </c>
      <c r="J75">
        <v>0.3</v>
      </c>
      <c r="K75">
        <v>600</v>
      </c>
      <c r="L75">
        <v>600</v>
      </c>
      <c r="M75">
        <v>30</v>
      </c>
      <c r="N75">
        <v>4</v>
      </c>
      <c r="O75" s="66" t="s">
        <v>3</v>
      </c>
    </row>
    <row r="76" spans="5:15" x14ac:dyDescent="0.25">
      <c r="E76" s="66">
        <v>63</v>
      </c>
      <c r="F76" s="66" t="s">
        <v>13</v>
      </c>
      <c r="G76">
        <v>10</v>
      </c>
      <c r="H76">
        <v>2</v>
      </c>
      <c r="I76" t="s">
        <v>174</v>
      </c>
      <c r="J76">
        <v>0.25</v>
      </c>
      <c r="K76">
        <v>40</v>
      </c>
      <c r="L76">
        <v>40</v>
      </c>
      <c r="M76">
        <v>50</v>
      </c>
      <c r="N76">
        <v>10</v>
      </c>
      <c r="O76" s="66" t="s">
        <v>3</v>
      </c>
    </row>
    <row r="77" spans="5:15" x14ac:dyDescent="0.25">
      <c r="E77" s="66">
        <v>69</v>
      </c>
      <c r="F77" s="66" t="s">
        <v>13</v>
      </c>
      <c r="G77">
        <v>10</v>
      </c>
      <c r="H77">
        <v>2</v>
      </c>
      <c r="I77" t="s">
        <v>174</v>
      </c>
      <c r="J77">
        <v>0.05</v>
      </c>
      <c r="K77">
        <v>20</v>
      </c>
      <c r="L77">
        <v>20</v>
      </c>
      <c r="M77">
        <v>30</v>
      </c>
      <c r="N77">
        <v>5</v>
      </c>
      <c r="O77" s="66" t="s">
        <v>1</v>
      </c>
    </row>
    <row r="78" spans="5:15" x14ac:dyDescent="0.25">
      <c r="E78" s="66">
        <v>64</v>
      </c>
      <c r="F78" s="66" t="s">
        <v>14</v>
      </c>
      <c r="G78">
        <v>11</v>
      </c>
      <c r="H78">
        <v>3</v>
      </c>
      <c r="I78" t="s">
        <v>174</v>
      </c>
      <c r="J78">
        <v>0.05</v>
      </c>
      <c r="K78">
        <v>40</v>
      </c>
      <c r="L78">
        <v>40</v>
      </c>
      <c r="M78">
        <v>100</v>
      </c>
      <c r="N78">
        <v>2</v>
      </c>
      <c r="O78" s="66" t="s">
        <v>3</v>
      </c>
    </row>
    <row r="79" spans="5:15" x14ac:dyDescent="0.25">
      <c r="E79" s="66">
        <v>67</v>
      </c>
      <c r="F79" s="66" t="s">
        <v>14</v>
      </c>
      <c r="G79">
        <v>11</v>
      </c>
      <c r="H79">
        <v>3</v>
      </c>
      <c r="I79" t="s">
        <v>174</v>
      </c>
      <c r="J79">
        <v>0.1</v>
      </c>
      <c r="K79">
        <v>20</v>
      </c>
      <c r="L79">
        <v>20</v>
      </c>
      <c r="M79">
        <v>40</v>
      </c>
      <c r="N79">
        <v>2</v>
      </c>
      <c r="O79" s="66" t="s">
        <v>276</v>
      </c>
    </row>
    <row r="80" spans="5:15" x14ac:dyDescent="0.25">
      <c r="E80" s="66">
        <v>66</v>
      </c>
      <c r="F80" s="66" t="s">
        <v>21</v>
      </c>
      <c r="G80">
        <v>18</v>
      </c>
      <c r="H80">
        <v>4</v>
      </c>
      <c r="I80" t="s">
        <v>174</v>
      </c>
      <c r="J80">
        <v>0.05</v>
      </c>
      <c r="K80">
        <v>50</v>
      </c>
      <c r="L80">
        <v>50</v>
      </c>
      <c r="M80">
        <v>10</v>
      </c>
      <c r="N80">
        <v>2</v>
      </c>
      <c r="O80" s="66" t="s">
        <v>260</v>
      </c>
    </row>
    <row r="81" spans="5:15" x14ac:dyDescent="0.25">
      <c r="E81" s="66">
        <v>70</v>
      </c>
      <c r="F81" s="66" t="s">
        <v>21</v>
      </c>
      <c r="G81">
        <v>18</v>
      </c>
      <c r="H81">
        <v>4</v>
      </c>
      <c r="I81" t="s">
        <v>174</v>
      </c>
      <c r="J81">
        <v>0.03</v>
      </c>
      <c r="K81">
        <v>20</v>
      </c>
      <c r="L81">
        <v>20</v>
      </c>
      <c r="M81">
        <v>20</v>
      </c>
      <c r="N81">
        <v>2</v>
      </c>
      <c r="O81" s="66" t="s">
        <v>1</v>
      </c>
    </row>
    <row r="82" spans="5:15" x14ac:dyDescent="0.25">
      <c r="E82" s="66">
        <v>71</v>
      </c>
      <c r="F82" s="66" t="s">
        <v>21</v>
      </c>
      <c r="G82">
        <v>18</v>
      </c>
      <c r="H82">
        <v>4</v>
      </c>
      <c r="I82" t="s">
        <v>174</v>
      </c>
      <c r="J82">
        <v>0.05</v>
      </c>
      <c r="K82">
        <v>2000</v>
      </c>
      <c r="L82">
        <v>2000</v>
      </c>
      <c r="M82">
        <v>15</v>
      </c>
      <c r="N82">
        <v>3</v>
      </c>
      <c r="O82" s="66" t="s">
        <v>2</v>
      </c>
    </row>
    <row r="83" spans="5:15" x14ac:dyDescent="0.25">
      <c r="E83" s="66">
        <v>65</v>
      </c>
      <c r="F83" s="66" t="s">
        <v>25</v>
      </c>
      <c r="G83">
        <v>22</v>
      </c>
      <c r="H83">
        <v>5</v>
      </c>
      <c r="I83" t="s">
        <v>174</v>
      </c>
      <c r="J83">
        <v>0.04</v>
      </c>
      <c r="K83">
        <v>10</v>
      </c>
      <c r="L83">
        <v>10</v>
      </c>
      <c r="M83">
        <v>15</v>
      </c>
      <c r="N83">
        <v>2</v>
      </c>
      <c r="O83" s="66" t="s">
        <v>3</v>
      </c>
    </row>
    <row r="84" spans="5:15" x14ac:dyDescent="0.25">
      <c r="E84" s="66">
        <v>68</v>
      </c>
      <c r="F84" s="66" t="s">
        <v>25</v>
      </c>
      <c r="G84">
        <v>22</v>
      </c>
      <c r="H84">
        <v>5</v>
      </c>
      <c r="I84" t="s">
        <v>174</v>
      </c>
      <c r="J84">
        <v>0.04</v>
      </c>
      <c r="K84">
        <v>40</v>
      </c>
      <c r="L84">
        <v>10</v>
      </c>
      <c r="M84">
        <v>10</v>
      </c>
      <c r="N84">
        <v>1</v>
      </c>
      <c r="O84" s="66" t="s">
        <v>276</v>
      </c>
    </row>
    <row r="85" spans="5:15" x14ac:dyDescent="0.25">
      <c r="E85" s="66">
        <v>72</v>
      </c>
      <c r="F85" s="66" t="s">
        <v>25</v>
      </c>
      <c r="G85">
        <v>22</v>
      </c>
      <c r="H85">
        <v>5</v>
      </c>
      <c r="I85" t="s">
        <v>174</v>
      </c>
      <c r="J85">
        <v>0.04</v>
      </c>
      <c r="K85">
        <v>5</v>
      </c>
      <c r="L85">
        <v>5</v>
      </c>
      <c r="M85">
        <v>5</v>
      </c>
      <c r="N85">
        <v>1</v>
      </c>
      <c r="O85" s="66" t="s">
        <v>2</v>
      </c>
    </row>
    <row r="86" spans="5:15" x14ac:dyDescent="0.25">
      <c r="E86" s="66">
        <v>73</v>
      </c>
      <c r="F86" s="66" t="s">
        <v>14</v>
      </c>
      <c r="G86">
        <v>11</v>
      </c>
      <c r="H86">
        <v>1</v>
      </c>
      <c r="I86" t="s">
        <v>227</v>
      </c>
      <c r="J86">
        <v>7.4999999999999997E-2</v>
      </c>
      <c r="K86">
        <v>10</v>
      </c>
      <c r="L86">
        <v>10</v>
      </c>
      <c r="M86">
        <v>1</v>
      </c>
      <c r="N86">
        <v>10</v>
      </c>
      <c r="O86" s="66" t="s">
        <v>3</v>
      </c>
    </row>
    <row r="87" spans="5:15" x14ac:dyDescent="0.25">
      <c r="E87" s="66">
        <v>80</v>
      </c>
      <c r="F87" s="66" t="s">
        <v>14</v>
      </c>
      <c r="G87">
        <v>11</v>
      </c>
      <c r="H87">
        <v>1</v>
      </c>
      <c r="I87" t="s">
        <v>227</v>
      </c>
      <c r="J87">
        <v>0.2</v>
      </c>
      <c r="K87">
        <v>1</v>
      </c>
      <c r="L87">
        <v>1</v>
      </c>
      <c r="M87">
        <v>400</v>
      </c>
      <c r="N87">
        <v>3</v>
      </c>
      <c r="O87" s="66" t="s">
        <v>276</v>
      </c>
    </row>
    <row r="88" spans="5:15" x14ac:dyDescent="0.25">
      <c r="E88" s="66">
        <v>81</v>
      </c>
      <c r="F88" s="66" t="s">
        <v>14</v>
      </c>
      <c r="G88">
        <v>11</v>
      </c>
      <c r="H88">
        <v>1</v>
      </c>
      <c r="I88" t="s">
        <v>227</v>
      </c>
      <c r="J88">
        <v>0.1</v>
      </c>
      <c r="K88">
        <v>100</v>
      </c>
      <c r="L88">
        <v>40</v>
      </c>
      <c r="M88">
        <v>400</v>
      </c>
      <c r="N88">
        <v>3</v>
      </c>
      <c r="O88" s="66" t="s">
        <v>1</v>
      </c>
    </row>
    <row r="89" spans="5:15" x14ac:dyDescent="0.25">
      <c r="E89" s="66">
        <v>76</v>
      </c>
      <c r="F89" s="66" t="s">
        <v>21</v>
      </c>
      <c r="G89">
        <v>18</v>
      </c>
      <c r="H89">
        <v>2</v>
      </c>
      <c r="I89" t="s">
        <v>227</v>
      </c>
      <c r="J89">
        <v>0.2</v>
      </c>
      <c r="K89">
        <v>100</v>
      </c>
      <c r="L89">
        <v>50</v>
      </c>
      <c r="M89">
        <v>5000</v>
      </c>
      <c r="N89">
        <v>5</v>
      </c>
      <c r="O89" s="66" t="s">
        <v>260</v>
      </c>
    </row>
    <row r="90" spans="5:15" x14ac:dyDescent="0.25">
      <c r="E90" s="66">
        <v>82</v>
      </c>
      <c r="F90" s="66" t="s">
        <v>21</v>
      </c>
      <c r="G90">
        <v>18</v>
      </c>
      <c r="H90">
        <v>2</v>
      </c>
      <c r="I90" t="s">
        <v>227</v>
      </c>
      <c r="J90">
        <v>2.5000000000000001E-2</v>
      </c>
      <c r="K90">
        <v>100</v>
      </c>
      <c r="L90">
        <v>40</v>
      </c>
      <c r="M90">
        <v>300</v>
      </c>
      <c r="N90">
        <v>3</v>
      </c>
      <c r="O90" s="66" t="s">
        <v>1</v>
      </c>
    </row>
    <row r="91" spans="5:15" x14ac:dyDescent="0.25">
      <c r="E91" s="66">
        <v>74</v>
      </c>
      <c r="F91" s="66" t="s">
        <v>25</v>
      </c>
      <c r="G91">
        <v>22</v>
      </c>
      <c r="H91">
        <v>3</v>
      </c>
      <c r="I91" t="s">
        <v>227</v>
      </c>
      <c r="J91">
        <v>0.05</v>
      </c>
      <c r="K91">
        <v>15</v>
      </c>
      <c r="L91">
        <v>15</v>
      </c>
      <c r="M91">
        <v>20</v>
      </c>
      <c r="N91">
        <v>10</v>
      </c>
      <c r="O91" s="66" t="s">
        <v>3</v>
      </c>
    </row>
    <row r="92" spans="5:15" x14ac:dyDescent="0.25">
      <c r="E92" s="66">
        <v>77</v>
      </c>
      <c r="F92" s="66" t="s">
        <v>25</v>
      </c>
      <c r="G92">
        <v>22</v>
      </c>
      <c r="H92">
        <v>3</v>
      </c>
      <c r="I92" t="s">
        <v>227</v>
      </c>
      <c r="J92">
        <v>7.4999999999999997E-2</v>
      </c>
      <c r="K92">
        <v>100</v>
      </c>
      <c r="L92">
        <v>50</v>
      </c>
      <c r="M92">
        <v>5000</v>
      </c>
      <c r="N92">
        <v>5</v>
      </c>
      <c r="O92" s="66" t="s">
        <v>260</v>
      </c>
    </row>
    <row r="93" spans="5:15" x14ac:dyDescent="0.25">
      <c r="E93" s="66">
        <v>83</v>
      </c>
      <c r="F93" s="66" t="s">
        <v>25</v>
      </c>
      <c r="G93">
        <v>22</v>
      </c>
      <c r="H93">
        <v>3</v>
      </c>
      <c r="I93" t="s">
        <v>227</v>
      </c>
      <c r="J93">
        <v>2.5000000000000001E-2</v>
      </c>
      <c r="K93">
        <v>100</v>
      </c>
      <c r="L93">
        <v>40</v>
      </c>
      <c r="M93">
        <v>300</v>
      </c>
      <c r="N93">
        <v>3</v>
      </c>
      <c r="O93" s="66" t="s">
        <v>1</v>
      </c>
    </row>
    <row r="94" spans="5:15" x14ac:dyDescent="0.25">
      <c r="E94" s="66">
        <v>75</v>
      </c>
      <c r="F94" s="66" t="s">
        <v>15</v>
      </c>
      <c r="G94">
        <v>12</v>
      </c>
      <c r="H94">
        <v>4</v>
      </c>
      <c r="I94" t="s">
        <v>227</v>
      </c>
      <c r="J94">
        <v>2.5000000000000001E-2</v>
      </c>
      <c r="K94">
        <v>15</v>
      </c>
      <c r="L94">
        <v>15</v>
      </c>
      <c r="M94">
        <v>20</v>
      </c>
      <c r="N94">
        <v>10</v>
      </c>
      <c r="O94" s="66" t="s">
        <v>3</v>
      </c>
    </row>
    <row r="95" spans="5:15" x14ac:dyDescent="0.25">
      <c r="E95" s="66">
        <v>78</v>
      </c>
      <c r="F95" s="66" t="s">
        <v>19</v>
      </c>
      <c r="G95">
        <v>16</v>
      </c>
      <c r="H95">
        <v>5</v>
      </c>
      <c r="I95" t="s">
        <v>227</v>
      </c>
      <c r="J95">
        <v>2.5000000000000001E-2</v>
      </c>
      <c r="K95">
        <v>100</v>
      </c>
      <c r="L95">
        <v>50</v>
      </c>
      <c r="M95">
        <v>5000</v>
      </c>
      <c r="N95">
        <v>1</v>
      </c>
      <c r="O95" s="66" t="s">
        <v>260</v>
      </c>
    </row>
    <row r="96" spans="5:15" x14ac:dyDescent="0.25">
      <c r="E96" s="66">
        <v>79</v>
      </c>
      <c r="F96" s="66" t="s">
        <v>21</v>
      </c>
      <c r="G96">
        <v>18</v>
      </c>
      <c r="H96">
        <v>6</v>
      </c>
      <c r="I96" t="s">
        <v>227</v>
      </c>
      <c r="J96">
        <v>0.2</v>
      </c>
      <c r="K96">
        <v>100</v>
      </c>
      <c r="L96">
        <v>40</v>
      </c>
      <c r="M96">
        <v>5000</v>
      </c>
      <c r="N96">
        <v>10</v>
      </c>
      <c r="O96" s="66" t="s">
        <v>260</v>
      </c>
    </row>
    <row r="97" spans="5:15" x14ac:dyDescent="0.25">
      <c r="E97" s="66">
        <v>90</v>
      </c>
      <c r="F97" s="66" t="s">
        <v>4</v>
      </c>
      <c r="G97">
        <v>1</v>
      </c>
      <c r="H97">
        <v>1</v>
      </c>
      <c r="I97" t="s">
        <v>187</v>
      </c>
      <c r="J97">
        <v>0.3</v>
      </c>
      <c r="K97">
        <v>300</v>
      </c>
      <c r="L97">
        <v>300</v>
      </c>
      <c r="M97">
        <v>20</v>
      </c>
      <c r="N97">
        <v>10</v>
      </c>
      <c r="O97" s="66" t="s">
        <v>3</v>
      </c>
    </row>
    <row r="98" spans="5:15" x14ac:dyDescent="0.25">
      <c r="E98" s="66">
        <v>92</v>
      </c>
      <c r="F98" s="66" t="s">
        <v>21</v>
      </c>
      <c r="G98">
        <v>18</v>
      </c>
      <c r="H98">
        <v>2</v>
      </c>
      <c r="I98" t="s">
        <v>187</v>
      </c>
      <c r="J98">
        <v>0.1</v>
      </c>
      <c r="K98">
        <v>50</v>
      </c>
      <c r="L98">
        <v>30</v>
      </c>
      <c r="M98">
        <v>5</v>
      </c>
      <c r="N98">
        <v>3</v>
      </c>
      <c r="O98" s="66" t="s">
        <v>260</v>
      </c>
    </row>
    <row r="99" spans="5:15" x14ac:dyDescent="0.25">
      <c r="E99" s="66">
        <v>93</v>
      </c>
      <c r="F99" s="66" t="s">
        <v>21</v>
      </c>
      <c r="G99">
        <v>18</v>
      </c>
      <c r="H99">
        <v>2</v>
      </c>
      <c r="I99" t="s">
        <v>187</v>
      </c>
      <c r="J99">
        <v>0.3</v>
      </c>
      <c r="K99">
        <v>1000</v>
      </c>
      <c r="L99">
        <v>1000</v>
      </c>
      <c r="M99">
        <v>10</v>
      </c>
      <c r="N99">
        <v>4</v>
      </c>
      <c r="O99" s="66" t="s">
        <v>2</v>
      </c>
    </row>
    <row r="100" spans="5:15" x14ac:dyDescent="0.25">
      <c r="E100" s="66">
        <v>91</v>
      </c>
      <c r="F100" s="66" t="s">
        <v>13</v>
      </c>
      <c r="G100">
        <v>10</v>
      </c>
      <c r="H100">
        <v>3</v>
      </c>
      <c r="I100" t="s">
        <v>187</v>
      </c>
      <c r="J100">
        <v>0.3</v>
      </c>
      <c r="K100">
        <v>120</v>
      </c>
      <c r="L100">
        <v>120</v>
      </c>
      <c r="M100">
        <v>10</v>
      </c>
      <c r="N100">
        <v>4</v>
      </c>
      <c r="O100" s="66" t="s">
        <v>3</v>
      </c>
    </row>
    <row r="103" spans="5:15" x14ac:dyDescent="0.25">
      <c r="E103" t="s">
        <v>238</v>
      </c>
      <c r="F103" t="s">
        <v>239</v>
      </c>
      <c r="G103" t="s">
        <v>240</v>
      </c>
      <c r="H103" t="s">
        <v>199</v>
      </c>
      <c r="I103" t="s">
        <v>241</v>
      </c>
      <c r="J103" t="s">
        <v>242</v>
      </c>
    </row>
    <row r="104" spans="5:15" x14ac:dyDescent="0.25">
      <c r="E104">
        <v>16</v>
      </c>
      <c r="F104">
        <v>1</v>
      </c>
      <c r="G104" t="s">
        <v>3</v>
      </c>
      <c r="H104" t="s">
        <v>243</v>
      </c>
      <c r="I104">
        <v>20000</v>
      </c>
      <c r="J104" t="s">
        <v>220</v>
      </c>
    </row>
    <row r="105" spans="5:15" x14ac:dyDescent="0.25">
      <c r="E105">
        <v>16</v>
      </c>
      <c r="F105">
        <v>1</v>
      </c>
      <c r="G105" t="s">
        <v>3</v>
      </c>
      <c r="H105" t="s">
        <v>244</v>
      </c>
      <c r="I105">
        <v>1000</v>
      </c>
      <c r="J105" t="s">
        <v>220</v>
      </c>
    </row>
    <row r="106" spans="5:15" x14ac:dyDescent="0.25">
      <c r="E106">
        <v>16</v>
      </c>
      <c r="F106">
        <v>1</v>
      </c>
      <c r="G106" t="s">
        <v>3</v>
      </c>
      <c r="H106" t="s">
        <v>245</v>
      </c>
      <c r="I106">
        <v>1000</v>
      </c>
      <c r="J106" t="s">
        <v>220</v>
      </c>
    </row>
    <row r="107" spans="5:15" x14ac:dyDescent="0.25">
      <c r="E107">
        <v>16</v>
      </c>
      <c r="F107">
        <v>1</v>
      </c>
      <c r="G107" t="s">
        <v>3</v>
      </c>
      <c r="H107" t="s">
        <v>246</v>
      </c>
      <c r="I107">
        <v>1000</v>
      </c>
      <c r="J107" t="s">
        <v>220</v>
      </c>
    </row>
    <row r="108" spans="5:15" x14ac:dyDescent="0.25">
      <c r="E108">
        <v>16</v>
      </c>
      <c r="F108">
        <v>1</v>
      </c>
      <c r="G108" t="s">
        <v>3</v>
      </c>
      <c r="H108" t="s">
        <v>247</v>
      </c>
      <c r="I108">
        <v>5000</v>
      </c>
      <c r="J108" t="s">
        <v>220</v>
      </c>
    </row>
    <row r="109" spans="5:15" x14ac:dyDescent="0.25">
      <c r="E109">
        <v>16</v>
      </c>
      <c r="F109">
        <v>1</v>
      </c>
      <c r="G109" t="s">
        <v>3</v>
      </c>
      <c r="H109" t="s">
        <v>248</v>
      </c>
      <c r="I109">
        <v>5000</v>
      </c>
      <c r="J109" t="s">
        <v>220</v>
      </c>
    </row>
    <row r="110" spans="5:15" x14ac:dyDescent="0.25">
      <c r="E110">
        <v>16</v>
      </c>
      <c r="F110">
        <v>1</v>
      </c>
      <c r="G110" t="s">
        <v>3</v>
      </c>
      <c r="H110" t="s">
        <v>249</v>
      </c>
      <c r="I110">
        <v>5000</v>
      </c>
      <c r="J110" t="s">
        <v>220</v>
      </c>
    </row>
    <row r="111" spans="5:15" x14ac:dyDescent="0.25">
      <c r="E111">
        <v>16</v>
      </c>
      <c r="F111">
        <v>1</v>
      </c>
      <c r="G111" t="s">
        <v>3</v>
      </c>
      <c r="H111" t="s">
        <v>250</v>
      </c>
      <c r="I111">
        <v>1000</v>
      </c>
      <c r="J111" t="s">
        <v>220</v>
      </c>
    </row>
    <row r="112" spans="5:15" x14ac:dyDescent="0.25">
      <c r="E112">
        <v>10</v>
      </c>
      <c r="F112">
        <v>2</v>
      </c>
      <c r="G112" t="s">
        <v>3</v>
      </c>
      <c r="H112" t="s">
        <v>251</v>
      </c>
      <c r="I112">
        <v>15000</v>
      </c>
      <c r="J112" t="s">
        <v>220</v>
      </c>
    </row>
    <row r="113" spans="5:10" x14ac:dyDescent="0.25">
      <c r="E113">
        <v>10</v>
      </c>
      <c r="F113">
        <v>2</v>
      </c>
      <c r="G113" t="s">
        <v>3</v>
      </c>
      <c r="H113" t="s">
        <v>243</v>
      </c>
      <c r="I113">
        <v>50000</v>
      </c>
      <c r="J113" t="s">
        <v>220</v>
      </c>
    </row>
    <row r="114" spans="5:10" x14ac:dyDescent="0.25">
      <c r="E114">
        <v>10</v>
      </c>
      <c r="F114">
        <v>2</v>
      </c>
      <c r="G114" t="s">
        <v>3</v>
      </c>
      <c r="H114" t="s">
        <v>245</v>
      </c>
      <c r="I114">
        <v>2500</v>
      </c>
      <c r="J114" t="s">
        <v>220</v>
      </c>
    </row>
    <row r="115" spans="5:10" x14ac:dyDescent="0.25">
      <c r="E115">
        <v>10</v>
      </c>
      <c r="F115">
        <v>2</v>
      </c>
      <c r="G115" t="s">
        <v>3</v>
      </c>
      <c r="H115" t="s">
        <v>244</v>
      </c>
      <c r="I115">
        <v>25000</v>
      </c>
      <c r="J115" t="s">
        <v>220</v>
      </c>
    </row>
    <row r="116" spans="5:10" x14ac:dyDescent="0.25">
      <c r="E116">
        <v>10</v>
      </c>
      <c r="F116">
        <v>2</v>
      </c>
      <c r="G116" t="s">
        <v>3</v>
      </c>
      <c r="H116" t="s">
        <v>246</v>
      </c>
      <c r="I116">
        <v>2500</v>
      </c>
      <c r="J116" t="s">
        <v>220</v>
      </c>
    </row>
    <row r="117" spans="5:10" x14ac:dyDescent="0.25">
      <c r="E117">
        <v>10</v>
      </c>
      <c r="F117">
        <v>2</v>
      </c>
      <c r="G117" t="s">
        <v>3</v>
      </c>
      <c r="H117" t="s">
        <v>250</v>
      </c>
      <c r="I117">
        <v>1000</v>
      </c>
      <c r="J117" t="s">
        <v>220</v>
      </c>
    </row>
    <row r="118" spans="5:10" x14ac:dyDescent="0.25">
      <c r="E118">
        <v>10</v>
      </c>
      <c r="F118">
        <v>2</v>
      </c>
      <c r="G118" t="s">
        <v>1</v>
      </c>
      <c r="H118" t="s">
        <v>252</v>
      </c>
      <c r="I118">
        <v>5000</v>
      </c>
      <c r="J118" t="s">
        <v>220</v>
      </c>
    </row>
    <row r="119" spans="5:10" x14ac:dyDescent="0.25">
      <c r="E119">
        <v>10</v>
      </c>
      <c r="F119">
        <v>2</v>
      </c>
      <c r="G119" t="s">
        <v>1</v>
      </c>
      <c r="H119" t="s">
        <v>253</v>
      </c>
      <c r="I119">
        <v>25000</v>
      </c>
      <c r="J119" t="s">
        <v>220</v>
      </c>
    </row>
    <row r="120" spans="5:10" x14ac:dyDescent="0.25">
      <c r="E120">
        <v>10</v>
      </c>
      <c r="F120">
        <v>2</v>
      </c>
      <c r="G120" t="s">
        <v>1</v>
      </c>
      <c r="H120" t="s">
        <v>254</v>
      </c>
      <c r="I120">
        <v>25000</v>
      </c>
      <c r="J120" t="s">
        <v>220</v>
      </c>
    </row>
    <row r="121" spans="5:10" x14ac:dyDescent="0.25">
      <c r="E121">
        <v>10</v>
      </c>
      <c r="F121">
        <v>2</v>
      </c>
      <c r="G121" t="s">
        <v>1</v>
      </c>
      <c r="H121" t="s">
        <v>255</v>
      </c>
      <c r="I121">
        <v>10000</v>
      </c>
      <c r="J121" t="s">
        <v>220</v>
      </c>
    </row>
    <row r="122" spans="5:10" x14ac:dyDescent="0.25">
      <c r="E122">
        <v>10</v>
      </c>
      <c r="F122">
        <v>2</v>
      </c>
      <c r="G122" t="s">
        <v>1</v>
      </c>
      <c r="H122" t="s">
        <v>256</v>
      </c>
      <c r="I122">
        <v>1000</v>
      </c>
      <c r="J122" t="s">
        <v>220</v>
      </c>
    </row>
    <row r="123" spans="5:10" x14ac:dyDescent="0.25">
      <c r="E123">
        <v>10</v>
      </c>
      <c r="F123">
        <v>2</v>
      </c>
      <c r="G123" t="s">
        <v>1</v>
      </c>
      <c r="H123" t="s">
        <v>246</v>
      </c>
      <c r="I123">
        <v>2500</v>
      </c>
      <c r="J123" t="s">
        <v>220</v>
      </c>
    </row>
    <row r="124" spans="5:10" x14ac:dyDescent="0.25">
      <c r="E124">
        <v>10</v>
      </c>
      <c r="F124">
        <v>2</v>
      </c>
      <c r="G124" t="s">
        <v>1</v>
      </c>
      <c r="H124" t="s">
        <v>257</v>
      </c>
      <c r="I124">
        <v>2000</v>
      </c>
      <c r="J124" t="s">
        <v>220</v>
      </c>
    </row>
    <row r="125" spans="5:10" x14ac:dyDescent="0.25">
      <c r="E125">
        <v>10</v>
      </c>
      <c r="F125">
        <v>2</v>
      </c>
      <c r="G125" t="s">
        <v>1</v>
      </c>
      <c r="H125" t="s">
        <v>258</v>
      </c>
      <c r="I125">
        <v>1000</v>
      </c>
      <c r="J125" t="s">
        <v>220</v>
      </c>
    </row>
    <row r="126" spans="5:10" x14ac:dyDescent="0.25">
      <c r="E126">
        <v>10</v>
      </c>
      <c r="F126">
        <v>2</v>
      </c>
      <c r="G126" t="s">
        <v>1</v>
      </c>
      <c r="H126" t="s">
        <v>259</v>
      </c>
      <c r="I126">
        <v>1000</v>
      </c>
      <c r="J126" t="s">
        <v>220</v>
      </c>
    </row>
    <row r="127" spans="5:10" x14ac:dyDescent="0.25">
      <c r="E127">
        <v>10</v>
      </c>
      <c r="F127">
        <v>2</v>
      </c>
      <c r="G127" t="s">
        <v>1</v>
      </c>
      <c r="H127" t="s">
        <v>243</v>
      </c>
      <c r="I127">
        <v>50000</v>
      </c>
      <c r="J127" t="s">
        <v>220</v>
      </c>
    </row>
    <row r="128" spans="5:10" x14ac:dyDescent="0.25">
      <c r="E128">
        <v>10</v>
      </c>
      <c r="F128">
        <v>2</v>
      </c>
      <c r="G128" t="s">
        <v>1</v>
      </c>
      <c r="H128" t="s">
        <v>244</v>
      </c>
      <c r="I128">
        <v>25000</v>
      </c>
      <c r="J128" t="s">
        <v>220</v>
      </c>
    </row>
    <row r="129" spans="5:10" x14ac:dyDescent="0.25">
      <c r="E129">
        <v>10</v>
      </c>
      <c r="F129">
        <v>2</v>
      </c>
      <c r="G129" t="s">
        <v>1</v>
      </c>
      <c r="H129" t="s">
        <v>245</v>
      </c>
      <c r="I129">
        <v>2500</v>
      </c>
      <c r="J129" t="s">
        <v>220</v>
      </c>
    </row>
    <row r="130" spans="5:10" x14ac:dyDescent="0.25">
      <c r="E130">
        <v>10</v>
      </c>
      <c r="F130">
        <v>2</v>
      </c>
      <c r="G130" t="s">
        <v>1</v>
      </c>
      <c r="H130" t="s">
        <v>251</v>
      </c>
      <c r="I130">
        <v>15000</v>
      </c>
      <c r="J130" t="s">
        <v>220</v>
      </c>
    </row>
    <row r="131" spans="5:10" x14ac:dyDescent="0.25">
      <c r="E131">
        <v>10</v>
      </c>
      <c r="F131">
        <v>2</v>
      </c>
      <c r="G131" t="s">
        <v>1</v>
      </c>
      <c r="H131" t="s">
        <v>250</v>
      </c>
      <c r="I131">
        <v>1000</v>
      </c>
      <c r="J131" t="s">
        <v>220</v>
      </c>
    </row>
    <row r="132" spans="5:10" x14ac:dyDescent="0.25">
      <c r="E132">
        <v>18</v>
      </c>
      <c r="F132">
        <v>3</v>
      </c>
      <c r="G132" t="s">
        <v>260</v>
      </c>
      <c r="H132" t="s">
        <v>261</v>
      </c>
      <c r="I132">
        <v>10000</v>
      </c>
      <c r="J132" t="s">
        <v>220</v>
      </c>
    </row>
    <row r="133" spans="5:10" x14ac:dyDescent="0.25">
      <c r="E133">
        <v>18</v>
      </c>
      <c r="F133">
        <v>3</v>
      </c>
      <c r="G133" t="s">
        <v>260</v>
      </c>
      <c r="H133" t="s">
        <v>262</v>
      </c>
      <c r="I133">
        <v>25000</v>
      </c>
      <c r="J133" t="s">
        <v>220</v>
      </c>
    </row>
    <row r="134" spans="5:10" x14ac:dyDescent="0.25">
      <c r="E134">
        <v>18</v>
      </c>
      <c r="F134">
        <v>3</v>
      </c>
      <c r="G134" t="s">
        <v>260</v>
      </c>
      <c r="H134" t="s">
        <v>263</v>
      </c>
      <c r="I134">
        <v>5000</v>
      </c>
      <c r="J134" t="s">
        <v>220</v>
      </c>
    </row>
    <row r="135" spans="5:10" x14ac:dyDescent="0.25">
      <c r="E135">
        <v>18</v>
      </c>
      <c r="F135">
        <v>3</v>
      </c>
      <c r="G135" t="s">
        <v>260</v>
      </c>
      <c r="H135" t="s">
        <v>264</v>
      </c>
      <c r="I135">
        <v>1000</v>
      </c>
      <c r="J135" t="s">
        <v>220</v>
      </c>
    </row>
    <row r="136" spans="5:10" x14ac:dyDescent="0.25">
      <c r="E136">
        <v>18</v>
      </c>
      <c r="F136">
        <v>3</v>
      </c>
      <c r="G136" t="s">
        <v>260</v>
      </c>
      <c r="H136" t="s">
        <v>265</v>
      </c>
      <c r="I136">
        <v>10000</v>
      </c>
      <c r="J136" t="s">
        <v>220</v>
      </c>
    </row>
    <row r="137" spans="5:10" x14ac:dyDescent="0.25">
      <c r="E137">
        <v>18</v>
      </c>
      <c r="F137">
        <v>3</v>
      </c>
      <c r="G137" t="s">
        <v>260</v>
      </c>
      <c r="H137" t="s">
        <v>266</v>
      </c>
      <c r="I137">
        <v>15000</v>
      </c>
      <c r="J137" t="s">
        <v>220</v>
      </c>
    </row>
    <row r="138" spans="5:10" x14ac:dyDescent="0.25">
      <c r="E138">
        <v>18</v>
      </c>
      <c r="F138">
        <v>3</v>
      </c>
      <c r="G138" t="s">
        <v>260</v>
      </c>
      <c r="H138" t="s">
        <v>259</v>
      </c>
      <c r="I138">
        <v>1000</v>
      </c>
      <c r="J138" t="s">
        <v>220</v>
      </c>
    </row>
    <row r="139" spans="5:10" x14ac:dyDescent="0.25">
      <c r="E139">
        <v>18</v>
      </c>
      <c r="F139">
        <v>3</v>
      </c>
      <c r="G139" t="s">
        <v>260</v>
      </c>
      <c r="H139" t="s">
        <v>267</v>
      </c>
      <c r="I139">
        <v>1000</v>
      </c>
      <c r="J139" t="s">
        <v>220</v>
      </c>
    </row>
    <row r="140" spans="5:10" x14ac:dyDescent="0.25">
      <c r="E140">
        <v>18</v>
      </c>
      <c r="F140">
        <v>3</v>
      </c>
      <c r="G140" t="s">
        <v>1</v>
      </c>
      <c r="H140" t="s">
        <v>252</v>
      </c>
      <c r="I140">
        <v>5000</v>
      </c>
      <c r="J140" t="s">
        <v>220</v>
      </c>
    </row>
    <row r="141" spans="5:10" x14ac:dyDescent="0.25">
      <c r="E141">
        <v>18</v>
      </c>
      <c r="F141">
        <v>3</v>
      </c>
      <c r="G141" t="s">
        <v>1</v>
      </c>
      <c r="H141" t="s">
        <v>253</v>
      </c>
      <c r="I141">
        <v>25000</v>
      </c>
      <c r="J141" t="s">
        <v>220</v>
      </c>
    </row>
    <row r="142" spans="5:10" x14ac:dyDescent="0.25">
      <c r="E142">
        <v>18</v>
      </c>
      <c r="F142">
        <v>3</v>
      </c>
      <c r="G142" t="s">
        <v>1</v>
      </c>
      <c r="H142" t="s">
        <v>254</v>
      </c>
      <c r="I142">
        <v>25000</v>
      </c>
      <c r="J142" t="s">
        <v>220</v>
      </c>
    </row>
    <row r="143" spans="5:10" x14ac:dyDescent="0.25">
      <c r="E143">
        <v>18</v>
      </c>
      <c r="F143">
        <v>3</v>
      </c>
      <c r="G143" t="s">
        <v>1</v>
      </c>
      <c r="H143" t="s">
        <v>255</v>
      </c>
      <c r="I143">
        <v>10000</v>
      </c>
      <c r="J143" t="s">
        <v>220</v>
      </c>
    </row>
    <row r="144" spans="5:10" x14ac:dyDescent="0.25">
      <c r="E144">
        <v>18</v>
      </c>
      <c r="F144">
        <v>3</v>
      </c>
      <c r="G144" t="s">
        <v>1</v>
      </c>
      <c r="H144" t="s">
        <v>256</v>
      </c>
      <c r="I144">
        <v>1000</v>
      </c>
      <c r="J144" t="s">
        <v>220</v>
      </c>
    </row>
    <row r="145" spans="5:10" x14ac:dyDescent="0.25">
      <c r="E145">
        <v>18</v>
      </c>
      <c r="F145">
        <v>3</v>
      </c>
      <c r="G145" t="s">
        <v>1</v>
      </c>
      <c r="H145" t="s">
        <v>246</v>
      </c>
      <c r="I145">
        <v>2500</v>
      </c>
      <c r="J145" t="s">
        <v>220</v>
      </c>
    </row>
    <row r="146" spans="5:10" x14ac:dyDescent="0.25">
      <c r="E146">
        <v>18</v>
      </c>
      <c r="F146">
        <v>3</v>
      </c>
      <c r="G146" t="s">
        <v>1</v>
      </c>
      <c r="H146" t="s">
        <v>257</v>
      </c>
      <c r="I146">
        <v>2000</v>
      </c>
      <c r="J146" t="s">
        <v>220</v>
      </c>
    </row>
    <row r="147" spans="5:10" x14ac:dyDescent="0.25">
      <c r="E147">
        <v>18</v>
      </c>
      <c r="F147">
        <v>3</v>
      </c>
      <c r="G147" t="s">
        <v>1</v>
      </c>
      <c r="H147" t="s">
        <v>258</v>
      </c>
      <c r="I147">
        <v>1000</v>
      </c>
      <c r="J147" t="s">
        <v>220</v>
      </c>
    </row>
    <row r="148" spans="5:10" x14ac:dyDescent="0.25">
      <c r="E148">
        <v>18</v>
      </c>
      <c r="F148">
        <v>3</v>
      </c>
      <c r="G148" t="s">
        <v>1</v>
      </c>
      <c r="H148" t="s">
        <v>259</v>
      </c>
      <c r="I148">
        <v>1000</v>
      </c>
      <c r="J148" t="s">
        <v>220</v>
      </c>
    </row>
    <row r="149" spans="5:10" x14ac:dyDescent="0.25">
      <c r="E149">
        <v>18</v>
      </c>
      <c r="F149">
        <v>3</v>
      </c>
      <c r="G149" t="s">
        <v>1</v>
      </c>
      <c r="H149" t="s">
        <v>243</v>
      </c>
      <c r="I149">
        <v>50000</v>
      </c>
      <c r="J149" t="s">
        <v>220</v>
      </c>
    </row>
    <row r="150" spans="5:10" x14ac:dyDescent="0.25">
      <c r="E150">
        <v>18</v>
      </c>
      <c r="F150">
        <v>3</v>
      </c>
      <c r="G150" t="s">
        <v>1</v>
      </c>
      <c r="H150" t="s">
        <v>244</v>
      </c>
      <c r="I150">
        <v>25000</v>
      </c>
      <c r="J150" t="s">
        <v>220</v>
      </c>
    </row>
    <row r="151" spans="5:10" x14ac:dyDescent="0.25">
      <c r="E151">
        <v>18</v>
      </c>
      <c r="F151">
        <v>3</v>
      </c>
      <c r="G151" t="s">
        <v>1</v>
      </c>
      <c r="H151" t="s">
        <v>246</v>
      </c>
      <c r="I151">
        <v>2500</v>
      </c>
      <c r="J151" t="s">
        <v>220</v>
      </c>
    </row>
    <row r="152" spans="5:10" x14ac:dyDescent="0.25">
      <c r="E152">
        <v>18</v>
      </c>
      <c r="F152">
        <v>3</v>
      </c>
      <c r="G152" t="s">
        <v>1</v>
      </c>
      <c r="H152" t="s">
        <v>245</v>
      </c>
      <c r="I152">
        <v>2500</v>
      </c>
      <c r="J152" t="s">
        <v>220</v>
      </c>
    </row>
    <row r="153" spans="5:10" x14ac:dyDescent="0.25">
      <c r="E153">
        <v>18</v>
      </c>
      <c r="F153">
        <v>3</v>
      </c>
      <c r="G153" t="s">
        <v>1</v>
      </c>
      <c r="H153" t="s">
        <v>251</v>
      </c>
      <c r="I153">
        <v>15000</v>
      </c>
      <c r="J153" t="s">
        <v>220</v>
      </c>
    </row>
    <row r="154" spans="5:10" x14ac:dyDescent="0.25">
      <c r="E154">
        <v>18</v>
      </c>
      <c r="F154">
        <v>3</v>
      </c>
      <c r="G154" t="s">
        <v>1</v>
      </c>
      <c r="H154" t="s">
        <v>250</v>
      </c>
      <c r="I154">
        <v>1000</v>
      </c>
      <c r="J154" t="s">
        <v>220</v>
      </c>
    </row>
    <row r="155" spans="5:10" x14ac:dyDescent="0.25">
      <c r="E155">
        <v>18</v>
      </c>
      <c r="F155">
        <v>3</v>
      </c>
      <c r="G155" t="s">
        <v>2</v>
      </c>
      <c r="H155" t="s">
        <v>252</v>
      </c>
      <c r="I155">
        <v>5000</v>
      </c>
      <c r="J155" t="s">
        <v>220</v>
      </c>
    </row>
    <row r="156" spans="5:10" x14ac:dyDescent="0.25">
      <c r="E156">
        <v>18</v>
      </c>
      <c r="F156">
        <v>3</v>
      </c>
      <c r="G156" t="s">
        <v>2</v>
      </c>
      <c r="H156" t="s">
        <v>268</v>
      </c>
      <c r="I156">
        <v>25000</v>
      </c>
      <c r="J156" t="s">
        <v>220</v>
      </c>
    </row>
    <row r="157" spans="5:10" x14ac:dyDescent="0.25">
      <c r="E157">
        <v>18</v>
      </c>
      <c r="F157">
        <v>3</v>
      </c>
      <c r="G157" t="s">
        <v>2</v>
      </c>
      <c r="H157" t="s">
        <v>253</v>
      </c>
      <c r="I157">
        <v>25000</v>
      </c>
      <c r="J157" t="s">
        <v>220</v>
      </c>
    </row>
    <row r="158" spans="5:10" x14ac:dyDescent="0.25">
      <c r="E158">
        <v>18</v>
      </c>
      <c r="F158">
        <v>3</v>
      </c>
      <c r="G158" t="s">
        <v>2</v>
      </c>
      <c r="H158" t="s">
        <v>254</v>
      </c>
      <c r="I158">
        <v>25000</v>
      </c>
      <c r="J158" t="s">
        <v>220</v>
      </c>
    </row>
    <row r="159" spans="5:10" x14ac:dyDescent="0.25">
      <c r="E159">
        <v>18</v>
      </c>
      <c r="F159">
        <v>3</v>
      </c>
      <c r="G159" t="s">
        <v>2</v>
      </c>
      <c r="H159" t="s">
        <v>245</v>
      </c>
      <c r="I159">
        <v>2500</v>
      </c>
      <c r="J159" t="s">
        <v>220</v>
      </c>
    </row>
    <row r="160" spans="5:10" x14ac:dyDescent="0.25">
      <c r="E160">
        <v>18</v>
      </c>
      <c r="F160">
        <v>3</v>
      </c>
      <c r="G160" t="s">
        <v>2</v>
      </c>
      <c r="H160" t="s">
        <v>255</v>
      </c>
      <c r="I160">
        <v>10000</v>
      </c>
      <c r="J160" t="s">
        <v>220</v>
      </c>
    </row>
    <row r="161" spans="5:10" x14ac:dyDescent="0.25">
      <c r="E161">
        <v>18</v>
      </c>
      <c r="F161">
        <v>3</v>
      </c>
      <c r="G161" t="s">
        <v>2</v>
      </c>
      <c r="H161" t="s">
        <v>269</v>
      </c>
      <c r="I161">
        <v>10000</v>
      </c>
      <c r="J161" t="s">
        <v>220</v>
      </c>
    </row>
    <row r="162" spans="5:10" x14ac:dyDescent="0.25">
      <c r="E162">
        <v>18</v>
      </c>
      <c r="F162">
        <v>3</v>
      </c>
      <c r="G162" t="s">
        <v>2</v>
      </c>
      <c r="H162" t="s">
        <v>270</v>
      </c>
      <c r="I162">
        <v>10000</v>
      </c>
      <c r="J162" t="s">
        <v>220</v>
      </c>
    </row>
    <row r="163" spans="5:10" x14ac:dyDescent="0.25">
      <c r="E163">
        <v>18</v>
      </c>
      <c r="F163">
        <v>3</v>
      </c>
      <c r="G163" t="s">
        <v>2</v>
      </c>
      <c r="H163" t="s">
        <v>256</v>
      </c>
      <c r="I163">
        <v>1000</v>
      </c>
      <c r="J163" t="s">
        <v>220</v>
      </c>
    </row>
    <row r="164" spans="5:10" x14ac:dyDescent="0.25">
      <c r="E164">
        <v>18</v>
      </c>
      <c r="F164">
        <v>3</v>
      </c>
      <c r="G164" t="s">
        <v>2</v>
      </c>
      <c r="H164" t="s">
        <v>271</v>
      </c>
      <c r="I164">
        <v>5000</v>
      </c>
      <c r="J164" t="s">
        <v>220</v>
      </c>
    </row>
    <row r="165" spans="5:10" x14ac:dyDescent="0.25">
      <c r="E165">
        <v>18</v>
      </c>
      <c r="F165">
        <v>3</v>
      </c>
      <c r="G165" t="s">
        <v>2</v>
      </c>
      <c r="H165" t="s">
        <v>257</v>
      </c>
      <c r="I165">
        <v>2000</v>
      </c>
      <c r="J165" t="s">
        <v>220</v>
      </c>
    </row>
    <row r="166" spans="5:10" x14ac:dyDescent="0.25">
      <c r="E166">
        <v>12</v>
      </c>
      <c r="F166">
        <v>4</v>
      </c>
      <c r="G166" t="s">
        <v>3</v>
      </c>
      <c r="H166" t="s">
        <v>272</v>
      </c>
      <c r="I166">
        <v>20000</v>
      </c>
      <c r="J166" t="s">
        <v>220</v>
      </c>
    </row>
    <row r="167" spans="5:10" x14ac:dyDescent="0.25">
      <c r="E167">
        <v>12</v>
      </c>
      <c r="F167">
        <v>4</v>
      </c>
      <c r="G167" t="s">
        <v>3</v>
      </c>
      <c r="H167" t="s">
        <v>273</v>
      </c>
      <c r="I167">
        <v>20000</v>
      </c>
      <c r="J167" t="s">
        <v>220</v>
      </c>
    </row>
    <row r="168" spans="5:10" x14ac:dyDescent="0.25">
      <c r="E168">
        <v>12</v>
      </c>
      <c r="F168">
        <v>4</v>
      </c>
      <c r="G168" t="s">
        <v>3</v>
      </c>
      <c r="H168" t="s">
        <v>243</v>
      </c>
      <c r="I168">
        <v>20000</v>
      </c>
      <c r="J168" t="s">
        <v>220</v>
      </c>
    </row>
    <row r="169" spans="5:10" x14ac:dyDescent="0.25">
      <c r="E169">
        <v>12</v>
      </c>
      <c r="F169">
        <v>4</v>
      </c>
      <c r="G169" t="s">
        <v>3</v>
      </c>
      <c r="H169" t="s">
        <v>244</v>
      </c>
      <c r="I169">
        <v>1000</v>
      </c>
      <c r="J169" t="s">
        <v>220</v>
      </c>
    </row>
    <row r="170" spans="5:10" x14ac:dyDescent="0.25">
      <c r="E170">
        <v>12</v>
      </c>
      <c r="F170">
        <v>4</v>
      </c>
      <c r="G170" t="s">
        <v>3</v>
      </c>
      <c r="H170" t="s">
        <v>250</v>
      </c>
      <c r="I170">
        <v>1000</v>
      </c>
      <c r="J170" t="s">
        <v>220</v>
      </c>
    </row>
    <row r="171" spans="5:10" x14ac:dyDescent="0.25">
      <c r="E171">
        <v>12</v>
      </c>
      <c r="F171">
        <v>4</v>
      </c>
      <c r="G171" t="s">
        <v>3</v>
      </c>
      <c r="H171" t="s">
        <v>245</v>
      </c>
      <c r="I171">
        <v>1000</v>
      </c>
      <c r="J171" t="s">
        <v>220</v>
      </c>
    </row>
    <row r="172" spans="5:10" x14ac:dyDescent="0.25">
      <c r="E172">
        <v>12</v>
      </c>
      <c r="F172">
        <v>4</v>
      </c>
      <c r="G172" t="s">
        <v>3</v>
      </c>
      <c r="H172" t="s">
        <v>246</v>
      </c>
      <c r="I172">
        <v>1000</v>
      </c>
      <c r="J172" t="s">
        <v>220</v>
      </c>
    </row>
    <row r="173" spans="5:10" x14ac:dyDescent="0.25">
      <c r="E173">
        <v>12</v>
      </c>
      <c r="F173">
        <v>4</v>
      </c>
      <c r="G173" t="s">
        <v>3</v>
      </c>
      <c r="H173" t="s">
        <v>274</v>
      </c>
      <c r="I173">
        <v>10000</v>
      </c>
      <c r="J173" t="s">
        <v>220</v>
      </c>
    </row>
    <row r="174" spans="5:10" x14ac:dyDescent="0.25">
      <c r="E174">
        <v>12</v>
      </c>
      <c r="F174">
        <v>4</v>
      </c>
      <c r="G174" t="s">
        <v>3</v>
      </c>
      <c r="H174" t="s">
        <v>259</v>
      </c>
      <c r="I174">
        <v>15000</v>
      </c>
      <c r="J174" t="s">
        <v>220</v>
      </c>
    </row>
    <row r="175" spans="5:10" x14ac:dyDescent="0.25">
      <c r="E175">
        <v>1</v>
      </c>
      <c r="F175">
        <v>5</v>
      </c>
      <c r="G175" t="s">
        <v>3</v>
      </c>
      <c r="H175" t="s">
        <v>275</v>
      </c>
      <c r="I175">
        <v>4000</v>
      </c>
      <c r="J175" t="s">
        <v>220</v>
      </c>
    </row>
    <row r="176" spans="5:10" x14ac:dyDescent="0.25">
      <c r="E176">
        <v>1</v>
      </c>
      <c r="F176">
        <v>5</v>
      </c>
      <c r="G176" t="s">
        <v>3</v>
      </c>
      <c r="H176" t="s">
        <v>247</v>
      </c>
      <c r="I176">
        <v>10000</v>
      </c>
      <c r="J176" t="s">
        <v>220</v>
      </c>
    </row>
    <row r="177" spans="5:10" x14ac:dyDescent="0.25">
      <c r="E177">
        <v>1</v>
      </c>
      <c r="F177">
        <v>5</v>
      </c>
      <c r="G177" t="s">
        <v>3</v>
      </c>
      <c r="H177" t="s">
        <v>249</v>
      </c>
      <c r="I177">
        <v>25000</v>
      </c>
      <c r="J177" t="s">
        <v>220</v>
      </c>
    </row>
    <row r="178" spans="5:10" x14ac:dyDescent="0.25">
      <c r="E178">
        <v>1</v>
      </c>
      <c r="F178">
        <v>5</v>
      </c>
      <c r="G178" t="s">
        <v>3</v>
      </c>
      <c r="H178" t="s">
        <v>248</v>
      </c>
      <c r="I178">
        <v>25000</v>
      </c>
      <c r="J178" t="s">
        <v>220</v>
      </c>
    </row>
    <row r="179" spans="5:10" x14ac:dyDescent="0.25">
      <c r="E179">
        <v>1</v>
      </c>
      <c r="F179">
        <v>5</v>
      </c>
      <c r="G179" t="s">
        <v>3</v>
      </c>
      <c r="H179" t="s">
        <v>274</v>
      </c>
      <c r="I179">
        <v>10000</v>
      </c>
      <c r="J179" t="s">
        <v>220</v>
      </c>
    </row>
    <row r="180" spans="5:10" x14ac:dyDescent="0.25">
      <c r="E180">
        <v>1</v>
      </c>
      <c r="F180">
        <v>5</v>
      </c>
      <c r="G180" t="s">
        <v>3</v>
      </c>
      <c r="H180" t="s">
        <v>258</v>
      </c>
      <c r="I180">
        <v>20000</v>
      </c>
      <c r="J180" t="s">
        <v>220</v>
      </c>
    </row>
    <row r="181" spans="5:10" x14ac:dyDescent="0.25">
      <c r="E181">
        <v>13</v>
      </c>
      <c r="F181">
        <v>6</v>
      </c>
      <c r="G181" t="s">
        <v>276</v>
      </c>
      <c r="H181" t="s">
        <v>253</v>
      </c>
      <c r="I181">
        <v>15000</v>
      </c>
      <c r="J181" t="s">
        <v>220</v>
      </c>
    </row>
    <row r="182" spans="5:10" x14ac:dyDescent="0.25">
      <c r="E182">
        <v>13</v>
      </c>
      <c r="F182">
        <v>6</v>
      </c>
      <c r="G182" t="s">
        <v>276</v>
      </c>
      <c r="H182" t="s">
        <v>255</v>
      </c>
      <c r="I182">
        <v>10000</v>
      </c>
      <c r="J182" t="s">
        <v>220</v>
      </c>
    </row>
    <row r="183" spans="5:10" x14ac:dyDescent="0.25">
      <c r="E183">
        <v>13</v>
      </c>
      <c r="F183">
        <v>6</v>
      </c>
      <c r="G183" t="s">
        <v>276</v>
      </c>
      <c r="H183" t="s">
        <v>244</v>
      </c>
      <c r="I183">
        <v>1000</v>
      </c>
      <c r="J183" t="s">
        <v>220</v>
      </c>
    </row>
    <row r="184" spans="5:10" x14ac:dyDescent="0.25">
      <c r="E184">
        <v>13</v>
      </c>
      <c r="F184">
        <v>6</v>
      </c>
      <c r="G184" t="s">
        <v>276</v>
      </c>
      <c r="H184" t="s">
        <v>277</v>
      </c>
      <c r="I184">
        <v>15000</v>
      </c>
      <c r="J184" t="s">
        <v>220</v>
      </c>
    </row>
    <row r="185" spans="5:10" x14ac:dyDescent="0.25">
      <c r="E185">
        <v>13</v>
      </c>
      <c r="F185">
        <v>6</v>
      </c>
      <c r="G185" t="s">
        <v>276</v>
      </c>
      <c r="H185" t="s">
        <v>278</v>
      </c>
      <c r="I185">
        <v>15000</v>
      </c>
      <c r="J185" t="s">
        <v>220</v>
      </c>
    </row>
    <row r="186" spans="5:10" x14ac:dyDescent="0.25">
      <c r="E186">
        <v>13</v>
      </c>
      <c r="F186">
        <v>6</v>
      </c>
      <c r="G186" t="s">
        <v>276</v>
      </c>
      <c r="H186" t="s">
        <v>279</v>
      </c>
      <c r="I186">
        <v>10000</v>
      </c>
      <c r="J186" t="s">
        <v>220</v>
      </c>
    </row>
    <row r="187" spans="5:10" x14ac:dyDescent="0.25">
      <c r="E187">
        <v>13</v>
      </c>
      <c r="F187">
        <v>6</v>
      </c>
      <c r="G187" t="s">
        <v>276</v>
      </c>
      <c r="H187" t="s">
        <v>280</v>
      </c>
      <c r="I187">
        <v>15000</v>
      </c>
      <c r="J187" t="s">
        <v>220</v>
      </c>
    </row>
    <row r="188" spans="5:10" x14ac:dyDescent="0.25">
      <c r="E188">
        <v>13</v>
      </c>
      <c r="F188">
        <v>6</v>
      </c>
      <c r="G188" t="s">
        <v>276</v>
      </c>
      <c r="H188" t="s">
        <v>281</v>
      </c>
      <c r="I188">
        <v>15000</v>
      </c>
      <c r="J188" t="s">
        <v>220</v>
      </c>
    </row>
    <row r="189" spans="5:10" x14ac:dyDescent="0.25">
      <c r="E189">
        <v>13</v>
      </c>
      <c r="F189">
        <v>6</v>
      </c>
      <c r="G189" t="s">
        <v>276</v>
      </c>
      <c r="H189" t="s">
        <v>282</v>
      </c>
      <c r="I189">
        <v>10000</v>
      </c>
      <c r="J189" t="s">
        <v>220</v>
      </c>
    </row>
    <row r="190" spans="5:10" x14ac:dyDescent="0.25">
      <c r="E190">
        <v>13</v>
      </c>
      <c r="F190">
        <v>6</v>
      </c>
      <c r="G190" t="s">
        <v>276</v>
      </c>
      <c r="H190" t="s">
        <v>254</v>
      </c>
      <c r="I190">
        <v>15000</v>
      </c>
      <c r="J190" t="s">
        <v>220</v>
      </c>
    </row>
    <row r="191" spans="5:10" x14ac:dyDescent="0.25">
      <c r="E191">
        <v>13</v>
      </c>
      <c r="F191">
        <v>6</v>
      </c>
      <c r="G191" t="s">
        <v>276</v>
      </c>
      <c r="H191" t="s">
        <v>258</v>
      </c>
      <c r="I191">
        <v>1000</v>
      </c>
      <c r="J191" t="s">
        <v>220</v>
      </c>
    </row>
    <row r="192" spans="5:10" x14ac:dyDescent="0.25">
      <c r="E192">
        <v>13</v>
      </c>
      <c r="F192">
        <v>6</v>
      </c>
      <c r="G192" t="s">
        <v>276</v>
      </c>
      <c r="H192" t="s">
        <v>245</v>
      </c>
      <c r="I192">
        <v>1000</v>
      </c>
      <c r="J192" t="s">
        <v>220</v>
      </c>
    </row>
    <row r="193" spans="5:10" x14ac:dyDescent="0.25">
      <c r="E193">
        <v>13</v>
      </c>
      <c r="F193">
        <v>6</v>
      </c>
      <c r="G193" t="s">
        <v>276</v>
      </c>
      <c r="H193" t="s">
        <v>256</v>
      </c>
      <c r="I193">
        <v>1000</v>
      </c>
      <c r="J193" t="s">
        <v>220</v>
      </c>
    </row>
    <row r="194" spans="5:10" x14ac:dyDescent="0.25">
      <c r="E194">
        <v>22</v>
      </c>
      <c r="F194">
        <v>7</v>
      </c>
      <c r="G194" t="s">
        <v>276</v>
      </c>
      <c r="H194" t="s">
        <v>274</v>
      </c>
      <c r="I194">
        <v>10000</v>
      </c>
      <c r="J194" t="s">
        <v>220</v>
      </c>
    </row>
    <row r="195" spans="5:10" x14ac:dyDescent="0.25">
      <c r="E195">
        <v>22</v>
      </c>
      <c r="F195">
        <v>7</v>
      </c>
      <c r="G195" t="s">
        <v>276</v>
      </c>
      <c r="H195" t="s">
        <v>283</v>
      </c>
      <c r="I195">
        <v>5000</v>
      </c>
      <c r="J195" t="s">
        <v>220</v>
      </c>
    </row>
    <row r="196" spans="5:10" x14ac:dyDescent="0.25">
      <c r="E196">
        <v>22</v>
      </c>
      <c r="F196">
        <v>7</v>
      </c>
      <c r="G196" t="s">
        <v>276</v>
      </c>
      <c r="H196" t="s">
        <v>263</v>
      </c>
      <c r="I196">
        <v>5000</v>
      </c>
      <c r="J196" t="s">
        <v>220</v>
      </c>
    </row>
    <row r="197" spans="5:10" x14ac:dyDescent="0.25">
      <c r="E197">
        <v>22</v>
      </c>
      <c r="F197">
        <v>7</v>
      </c>
      <c r="G197" t="s">
        <v>276</v>
      </c>
      <c r="H197" t="s">
        <v>267</v>
      </c>
      <c r="I197">
        <v>1000</v>
      </c>
      <c r="J197" t="s">
        <v>220</v>
      </c>
    </row>
    <row r="198" spans="5:10" x14ac:dyDescent="0.25">
      <c r="E198">
        <v>22</v>
      </c>
      <c r="F198">
        <v>7</v>
      </c>
      <c r="G198" t="s">
        <v>276</v>
      </c>
      <c r="H198" t="s">
        <v>284</v>
      </c>
      <c r="I198">
        <v>10000</v>
      </c>
      <c r="J198" t="s">
        <v>220</v>
      </c>
    </row>
    <row r="199" spans="5:10" x14ac:dyDescent="0.25">
      <c r="E199">
        <v>22</v>
      </c>
      <c r="F199">
        <v>7</v>
      </c>
      <c r="G199" t="s">
        <v>276</v>
      </c>
      <c r="H199" t="s">
        <v>273</v>
      </c>
      <c r="I199">
        <v>1000</v>
      </c>
      <c r="J199" t="s">
        <v>220</v>
      </c>
    </row>
    <row r="200" spans="5:10" x14ac:dyDescent="0.25">
      <c r="E200">
        <v>22</v>
      </c>
      <c r="F200">
        <v>7</v>
      </c>
      <c r="G200" t="s">
        <v>276</v>
      </c>
      <c r="H200" t="s">
        <v>243</v>
      </c>
      <c r="I200">
        <v>1000</v>
      </c>
      <c r="J200" t="s">
        <v>220</v>
      </c>
    </row>
    <row r="201" spans="5:10" x14ac:dyDescent="0.25">
      <c r="E201">
        <v>22</v>
      </c>
      <c r="F201">
        <v>7</v>
      </c>
      <c r="G201" t="s">
        <v>276</v>
      </c>
      <c r="H201" t="s">
        <v>244</v>
      </c>
      <c r="I201">
        <v>1000</v>
      </c>
      <c r="J201" t="s">
        <v>220</v>
      </c>
    </row>
    <row r="202" spans="5:10" x14ac:dyDescent="0.25">
      <c r="E202">
        <v>22</v>
      </c>
      <c r="F202">
        <v>7</v>
      </c>
      <c r="G202" t="s">
        <v>276</v>
      </c>
      <c r="H202" t="s">
        <v>245</v>
      </c>
      <c r="I202">
        <v>2500</v>
      </c>
      <c r="J202" t="s">
        <v>220</v>
      </c>
    </row>
    <row r="203" spans="5:10" x14ac:dyDescent="0.25">
      <c r="E203">
        <v>22</v>
      </c>
      <c r="F203">
        <v>7</v>
      </c>
      <c r="G203" t="s">
        <v>276</v>
      </c>
      <c r="H203" t="s">
        <v>264</v>
      </c>
      <c r="I203">
        <v>1000</v>
      </c>
      <c r="J203" t="s">
        <v>220</v>
      </c>
    </row>
    <row r="204" spans="5:10" x14ac:dyDescent="0.25">
      <c r="E204">
        <v>11</v>
      </c>
      <c r="F204">
        <v>1</v>
      </c>
      <c r="G204" t="s">
        <v>3</v>
      </c>
      <c r="H204" t="s">
        <v>285</v>
      </c>
      <c r="I204">
        <v>50000</v>
      </c>
      <c r="J204" t="s">
        <v>221</v>
      </c>
    </row>
    <row r="205" spans="5:10" x14ac:dyDescent="0.25">
      <c r="E205">
        <v>11</v>
      </c>
      <c r="F205">
        <v>1</v>
      </c>
      <c r="G205" t="s">
        <v>3</v>
      </c>
      <c r="H205" t="s">
        <v>272</v>
      </c>
      <c r="I205">
        <v>50000</v>
      </c>
      <c r="J205" t="s">
        <v>221</v>
      </c>
    </row>
    <row r="206" spans="5:10" x14ac:dyDescent="0.25">
      <c r="E206">
        <v>11</v>
      </c>
      <c r="F206">
        <v>1</v>
      </c>
      <c r="G206" t="s">
        <v>3</v>
      </c>
      <c r="H206" t="s">
        <v>274</v>
      </c>
      <c r="I206">
        <v>50000</v>
      </c>
      <c r="J206" t="s">
        <v>221</v>
      </c>
    </row>
    <row r="207" spans="5:10" x14ac:dyDescent="0.25">
      <c r="E207">
        <v>11</v>
      </c>
      <c r="F207">
        <v>1</v>
      </c>
      <c r="G207" t="s">
        <v>3</v>
      </c>
      <c r="H207" t="s">
        <v>275</v>
      </c>
      <c r="I207">
        <v>50000</v>
      </c>
      <c r="J207" t="s">
        <v>221</v>
      </c>
    </row>
    <row r="208" spans="5:10" x14ac:dyDescent="0.25">
      <c r="E208">
        <v>11</v>
      </c>
      <c r="F208">
        <v>1</v>
      </c>
      <c r="G208" t="s">
        <v>3</v>
      </c>
      <c r="H208" t="s">
        <v>286</v>
      </c>
      <c r="I208">
        <v>50000</v>
      </c>
      <c r="J208" t="s">
        <v>221</v>
      </c>
    </row>
    <row r="209" spans="5:10" x14ac:dyDescent="0.25">
      <c r="E209">
        <v>11</v>
      </c>
      <c r="F209">
        <v>1</v>
      </c>
      <c r="G209" t="s">
        <v>3</v>
      </c>
      <c r="H209" t="s">
        <v>247</v>
      </c>
      <c r="I209">
        <v>50000</v>
      </c>
      <c r="J209" t="s">
        <v>221</v>
      </c>
    </row>
    <row r="210" spans="5:10" x14ac:dyDescent="0.25">
      <c r="E210">
        <v>11</v>
      </c>
      <c r="F210">
        <v>1</v>
      </c>
      <c r="G210" t="s">
        <v>3</v>
      </c>
      <c r="H210" t="s">
        <v>287</v>
      </c>
      <c r="I210">
        <v>50000</v>
      </c>
      <c r="J210" t="s">
        <v>221</v>
      </c>
    </row>
    <row r="211" spans="5:10" x14ac:dyDescent="0.25">
      <c r="E211">
        <v>11</v>
      </c>
      <c r="F211">
        <v>1</v>
      </c>
      <c r="G211" t="s">
        <v>3</v>
      </c>
      <c r="H211" t="s">
        <v>247</v>
      </c>
      <c r="I211">
        <v>50000</v>
      </c>
      <c r="J211" t="s">
        <v>221</v>
      </c>
    </row>
    <row r="212" spans="5:10" x14ac:dyDescent="0.25">
      <c r="E212">
        <v>11</v>
      </c>
      <c r="F212">
        <v>1</v>
      </c>
      <c r="G212" t="s">
        <v>3</v>
      </c>
      <c r="H212" t="s">
        <v>286</v>
      </c>
      <c r="I212">
        <v>50000</v>
      </c>
      <c r="J212" t="s">
        <v>221</v>
      </c>
    </row>
    <row r="213" spans="5:10" x14ac:dyDescent="0.25">
      <c r="E213">
        <v>11</v>
      </c>
      <c r="F213">
        <v>1</v>
      </c>
      <c r="G213" t="s">
        <v>3</v>
      </c>
      <c r="H213" t="s">
        <v>288</v>
      </c>
      <c r="I213">
        <v>50000</v>
      </c>
      <c r="J213" t="s">
        <v>221</v>
      </c>
    </row>
    <row r="214" spans="5:10" x14ac:dyDescent="0.25">
      <c r="E214">
        <v>11</v>
      </c>
      <c r="F214">
        <v>1</v>
      </c>
      <c r="G214" t="s">
        <v>3</v>
      </c>
      <c r="H214" t="s">
        <v>289</v>
      </c>
      <c r="I214">
        <v>50000</v>
      </c>
      <c r="J214" t="s">
        <v>221</v>
      </c>
    </row>
    <row r="215" spans="5:10" x14ac:dyDescent="0.25">
      <c r="E215">
        <v>11</v>
      </c>
      <c r="F215">
        <v>1</v>
      </c>
      <c r="G215" t="s">
        <v>3</v>
      </c>
      <c r="H215" t="s">
        <v>290</v>
      </c>
      <c r="I215">
        <v>50000</v>
      </c>
      <c r="J215" t="s">
        <v>221</v>
      </c>
    </row>
    <row r="216" spans="5:10" x14ac:dyDescent="0.25">
      <c r="E216">
        <v>11</v>
      </c>
      <c r="F216">
        <v>1</v>
      </c>
      <c r="G216" t="s">
        <v>3</v>
      </c>
      <c r="H216" t="s">
        <v>290</v>
      </c>
      <c r="I216">
        <v>50000</v>
      </c>
      <c r="J216" t="s">
        <v>221</v>
      </c>
    </row>
    <row r="217" spans="5:10" x14ac:dyDescent="0.25">
      <c r="E217">
        <v>11</v>
      </c>
      <c r="F217">
        <v>1</v>
      </c>
      <c r="G217" t="s">
        <v>3</v>
      </c>
      <c r="H217" t="s">
        <v>258</v>
      </c>
      <c r="I217">
        <v>10000</v>
      </c>
      <c r="J217" t="s">
        <v>221</v>
      </c>
    </row>
    <row r="218" spans="5:10" x14ac:dyDescent="0.25">
      <c r="E218">
        <v>11</v>
      </c>
      <c r="F218">
        <v>1</v>
      </c>
      <c r="G218" t="s">
        <v>3</v>
      </c>
      <c r="H218" t="s">
        <v>291</v>
      </c>
      <c r="I218">
        <v>50000</v>
      </c>
      <c r="J218" t="s">
        <v>221</v>
      </c>
    </row>
    <row r="219" spans="5:10" x14ac:dyDescent="0.25">
      <c r="E219">
        <v>11</v>
      </c>
      <c r="F219">
        <v>1</v>
      </c>
      <c r="G219" t="s">
        <v>3</v>
      </c>
      <c r="H219" t="s">
        <v>263</v>
      </c>
      <c r="I219">
        <v>50000</v>
      </c>
      <c r="J219" t="s">
        <v>221</v>
      </c>
    </row>
    <row r="220" spans="5:10" x14ac:dyDescent="0.25">
      <c r="E220">
        <v>11</v>
      </c>
      <c r="F220">
        <v>1</v>
      </c>
      <c r="G220" t="s">
        <v>3</v>
      </c>
      <c r="H220" t="s">
        <v>283</v>
      </c>
      <c r="I220">
        <v>50000</v>
      </c>
      <c r="J220" t="s">
        <v>221</v>
      </c>
    </row>
    <row r="221" spans="5:10" x14ac:dyDescent="0.25">
      <c r="E221">
        <v>11</v>
      </c>
      <c r="F221">
        <v>1</v>
      </c>
      <c r="G221" t="s">
        <v>3</v>
      </c>
      <c r="H221" t="s">
        <v>292</v>
      </c>
      <c r="I221">
        <v>50000</v>
      </c>
      <c r="J221" t="s">
        <v>221</v>
      </c>
    </row>
    <row r="222" spans="5:10" x14ac:dyDescent="0.25">
      <c r="E222">
        <v>11</v>
      </c>
      <c r="F222">
        <v>1</v>
      </c>
      <c r="G222" t="s">
        <v>3</v>
      </c>
      <c r="H222" t="s">
        <v>293</v>
      </c>
      <c r="I222">
        <v>50000</v>
      </c>
      <c r="J222" t="s">
        <v>221</v>
      </c>
    </row>
    <row r="223" spans="5:10" x14ac:dyDescent="0.25">
      <c r="E223">
        <v>11</v>
      </c>
      <c r="F223">
        <v>1</v>
      </c>
      <c r="G223" t="s">
        <v>3</v>
      </c>
      <c r="H223" t="s">
        <v>280</v>
      </c>
      <c r="I223">
        <v>50000</v>
      </c>
      <c r="J223" t="s">
        <v>221</v>
      </c>
    </row>
    <row r="224" spans="5:10" x14ac:dyDescent="0.25">
      <c r="E224">
        <v>11</v>
      </c>
      <c r="F224">
        <v>1</v>
      </c>
      <c r="G224" t="s">
        <v>3</v>
      </c>
      <c r="H224" t="s">
        <v>294</v>
      </c>
      <c r="I224">
        <v>50000</v>
      </c>
      <c r="J224" t="s">
        <v>221</v>
      </c>
    </row>
    <row r="225" spans="5:10" x14ac:dyDescent="0.25">
      <c r="E225">
        <v>11</v>
      </c>
      <c r="F225">
        <v>1</v>
      </c>
      <c r="G225" t="s">
        <v>3</v>
      </c>
      <c r="H225" t="s">
        <v>243</v>
      </c>
      <c r="I225">
        <v>50000</v>
      </c>
      <c r="J225" t="s">
        <v>221</v>
      </c>
    </row>
    <row r="226" spans="5:10" x14ac:dyDescent="0.25">
      <c r="E226">
        <v>11</v>
      </c>
      <c r="F226">
        <v>1</v>
      </c>
      <c r="G226" t="s">
        <v>3</v>
      </c>
      <c r="H226" t="s">
        <v>295</v>
      </c>
      <c r="I226">
        <v>50000</v>
      </c>
      <c r="J226" t="s">
        <v>221</v>
      </c>
    </row>
    <row r="227" spans="5:10" x14ac:dyDescent="0.25">
      <c r="E227">
        <v>11</v>
      </c>
      <c r="F227">
        <v>1</v>
      </c>
      <c r="G227" t="s">
        <v>3</v>
      </c>
      <c r="H227" t="s">
        <v>271</v>
      </c>
      <c r="I227">
        <v>50000</v>
      </c>
      <c r="J227" t="s">
        <v>221</v>
      </c>
    </row>
    <row r="228" spans="5:10" x14ac:dyDescent="0.25">
      <c r="E228">
        <v>11</v>
      </c>
      <c r="F228">
        <v>1</v>
      </c>
      <c r="G228" t="s">
        <v>3</v>
      </c>
      <c r="H228" t="s">
        <v>296</v>
      </c>
      <c r="I228">
        <v>50000</v>
      </c>
      <c r="J228" t="s">
        <v>221</v>
      </c>
    </row>
    <row r="229" spans="5:10" x14ac:dyDescent="0.25">
      <c r="E229">
        <v>11</v>
      </c>
      <c r="F229">
        <v>1</v>
      </c>
      <c r="G229" t="s">
        <v>276</v>
      </c>
      <c r="H229" t="s">
        <v>285</v>
      </c>
      <c r="I229">
        <v>50000</v>
      </c>
      <c r="J229" t="s">
        <v>221</v>
      </c>
    </row>
    <row r="230" spans="5:10" x14ac:dyDescent="0.25">
      <c r="E230">
        <v>11</v>
      </c>
      <c r="F230">
        <v>1</v>
      </c>
      <c r="G230" t="s">
        <v>276</v>
      </c>
      <c r="H230" t="s">
        <v>297</v>
      </c>
      <c r="I230">
        <v>50000</v>
      </c>
      <c r="J230" t="s">
        <v>221</v>
      </c>
    </row>
    <row r="231" spans="5:10" x14ac:dyDescent="0.25">
      <c r="E231">
        <v>11</v>
      </c>
      <c r="F231">
        <v>1</v>
      </c>
      <c r="G231" t="s">
        <v>276</v>
      </c>
      <c r="H231" t="s">
        <v>282</v>
      </c>
      <c r="I231">
        <v>50000</v>
      </c>
      <c r="J231" t="s">
        <v>221</v>
      </c>
    </row>
    <row r="232" spans="5:10" x14ac:dyDescent="0.25">
      <c r="E232">
        <v>11</v>
      </c>
      <c r="F232">
        <v>1</v>
      </c>
      <c r="G232" t="s">
        <v>276</v>
      </c>
      <c r="H232" t="s">
        <v>286</v>
      </c>
      <c r="I232">
        <v>50000</v>
      </c>
      <c r="J232" t="s">
        <v>221</v>
      </c>
    </row>
    <row r="233" spans="5:10" x14ac:dyDescent="0.25">
      <c r="E233">
        <v>11</v>
      </c>
      <c r="F233">
        <v>1</v>
      </c>
      <c r="G233" t="s">
        <v>276</v>
      </c>
      <c r="H233" t="s">
        <v>298</v>
      </c>
      <c r="I233">
        <v>50000</v>
      </c>
      <c r="J233" t="s">
        <v>221</v>
      </c>
    </row>
    <row r="234" spans="5:10" x14ac:dyDescent="0.25">
      <c r="E234">
        <v>11</v>
      </c>
      <c r="F234">
        <v>1</v>
      </c>
      <c r="G234" t="s">
        <v>276</v>
      </c>
      <c r="H234" t="s">
        <v>253</v>
      </c>
      <c r="I234">
        <v>50000</v>
      </c>
      <c r="J234" t="s">
        <v>221</v>
      </c>
    </row>
    <row r="235" spans="5:10" x14ac:dyDescent="0.25">
      <c r="E235">
        <v>11</v>
      </c>
      <c r="F235">
        <v>1</v>
      </c>
      <c r="G235" t="s">
        <v>276</v>
      </c>
      <c r="H235" t="s">
        <v>258</v>
      </c>
      <c r="I235">
        <v>10000</v>
      </c>
      <c r="J235" t="s">
        <v>221</v>
      </c>
    </row>
    <row r="236" spans="5:10" x14ac:dyDescent="0.25">
      <c r="E236">
        <v>11</v>
      </c>
      <c r="F236">
        <v>1</v>
      </c>
      <c r="G236" t="s">
        <v>276</v>
      </c>
      <c r="H236" t="s">
        <v>281</v>
      </c>
      <c r="I236">
        <v>50000</v>
      </c>
      <c r="J236" t="s">
        <v>221</v>
      </c>
    </row>
    <row r="237" spans="5:10" x14ac:dyDescent="0.25">
      <c r="E237">
        <v>11</v>
      </c>
      <c r="F237">
        <v>1</v>
      </c>
      <c r="G237" t="s">
        <v>276</v>
      </c>
      <c r="H237" t="s">
        <v>278</v>
      </c>
      <c r="I237">
        <v>50000</v>
      </c>
      <c r="J237" t="s">
        <v>221</v>
      </c>
    </row>
    <row r="238" spans="5:10" x14ac:dyDescent="0.25">
      <c r="E238">
        <v>11</v>
      </c>
      <c r="F238">
        <v>1</v>
      </c>
      <c r="G238" t="s">
        <v>276</v>
      </c>
      <c r="H238" t="s">
        <v>299</v>
      </c>
      <c r="I238">
        <v>50000</v>
      </c>
      <c r="J238" t="s">
        <v>221</v>
      </c>
    </row>
    <row r="239" spans="5:10" x14ac:dyDescent="0.25">
      <c r="E239">
        <v>11</v>
      </c>
      <c r="F239">
        <v>1</v>
      </c>
      <c r="G239" t="s">
        <v>276</v>
      </c>
      <c r="H239" t="s">
        <v>277</v>
      </c>
      <c r="I239">
        <v>50000</v>
      </c>
      <c r="J239" t="s">
        <v>221</v>
      </c>
    </row>
    <row r="240" spans="5:10" x14ac:dyDescent="0.25">
      <c r="E240">
        <v>11</v>
      </c>
      <c r="F240">
        <v>1</v>
      </c>
      <c r="G240" t="s">
        <v>276</v>
      </c>
      <c r="H240" t="s">
        <v>300</v>
      </c>
      <c r="I240">
        <v>50000</v>
      </c>
      <c r="J240" t="s">
        <v>221</v>
      </c>
    </row>
    <row r="241" spans="5:10" x14ac:dyDescent="0.25">
      <c r="E241">
        <v>11</v>
      </c>
      <c r="F241">
        <v>1</v>
      </c>
      <c r="G241" t="s">
        <v>276</v>
      </c>
      <c r="H241" t="s">
        <v>245</v>
      </c>
      <c r="I241">
        <v>50000</v>
      </c>
      <c r="J241" t="s">
        <v>221</v>
      </c>
    </row>
    <row r="242" spans="5:10" x14ac:dyDescent="0.25">
      <c r="E242">
        <v>11</v>
      </c>
      <c r="F242">
        <v>1</v>
      </c>
      <c r="G242" t="s">
        <v>276</v>
      </c>
      <c r="H242" t="s">
        <v>301</v>
      </c>
      <c r="I242">
        <v>50000</v>
      </c>
      <c r="J242" t="s">
        <v>221</v>
      </c>
    </row>
    <row r="243" spans="5:10" x14ac:dyDescent="0.25">
      <c r="E243">
        <v>11</v>
      </c>
      <c r="F243">
        <v>1</v>
      </c>
      <c r="G243" t="s">
        <v>276</v>
      </c>
      <c r="H243" t="s">
        <v>302</v>
      </c>
      <c r="I243">
        <v>50000</v>
      </c>
      <c r="J243" t="s">
        <v>221</v>
      </c>
    </row>
    <row r="244" spans="5:10" x14ac:dyDescent="0.25">
      <c r="E244">
        <v>11</v>
      </c>
      <c r="F244">
        <v>1</v>
      </c>
      <c r="G244" t="s">
        <v>276</v>
      </c>
      <c r="H244" t="s">
        <v>303</v>
      </c>
      <c r="I244">
        <v>50000</v>
      </c>
      <c r="J244" t="s">
        <v>221</v>
      </c>
    </row>
    <row r="245" spans="5:10" x14ac:dyDescent="0.25">
      <c r="E245">
        <v>11</v>
      </c>
      <c r="F245">
        <v>1</v>
      </c>
      <c r="G245" t="s">
        <v>276</v>
      </c>
      <c r="H245" t="s">
        <v>304</v>
      </c>
      <c r="I245">
        <v>50000</v>
      </c>
      <c r="J245" t="s">
        <v>221</v>
      </c>
    </row>
    <row r="246" spans="5:10" x14ac:dyDescent="0.25">
      <c r="E246">
        <v>11</v>
      </c>
      <c r="F246">
        <v>1</v>
      </c>
      <c r="G246" t="s">
        <v>276</v>
      </c>
      <c r="H246" t="s">
        <v>305</v>
      </c>
      <c r="I246">
        <v>5000</v>
      </c>
      <c r="J246" t="s">
        <v>221</v>
      </c>
    </row>
    <row r="247" spans="5:10" x14ac:dyDescent="0.25">
      <c r="E247">
        <v>11</v>
      </c>
      <c r="F247">
        <v>1</v>
      </c>
      <c r="G247" t="s">
        <v>276</v>
      </c>
      <c r="H247" t="s">
        <v>281</v>
      </c>
      <c r="I247">
        <v>50000</v>
      </c>
      <c r="J247" t="s">
        <v>221</v>
      </c>
    </row>
    <row r="248" spans="5:10" x14ac:dyDescent="0.25">
      <c r="E248">
        <v>11</v>
      </c>
      <c r="F248">
        <v>1</v>
      </c>
      <c r="G248" t="s">
        <v>276</v>
      </c>
      <c r="H248" t="s">
        <v>280</v>
      </c>
      <c r="I248">
        <v>50000</v>
      </c>
      <c r="J248" t="s">
        <v>221</v>
      </c>
    </row>
    <row r="249" spans="5:10" x14ac:dyDescent="0.25">
      <c r="E249">
        <v>11</v>
      </c>
      <c r="F249">
        <v>1</v>
      </c>
      <c r="G249" t="s">
        <v>276</v>
      </c>
      <c r="H249" t="s">
        <v>294</v>
      </c>
      <c r="I249">
        <v>50000</v>
      </c>
      <c r="J249" t="s">
        <v>221</v>
      </c>
    </row>
    <row r="250" spans="5:10" x14ac:dyDescent="0.25">
      <c r="E250">
        <v>11</v>
      </c>
      <c r="F250">
        <v>1</v>
      </c>
      <c r="G250" t="s">
        <v>276</v>
      </c>
      <c r="H250" t="s">
        <v>254</v>
      </c>
      <c r="I250">
        <v>50000</v>
      </c>
      <c r="J250" t="s">
        <v>221</v>
      </c>
    </row>
    <row r="251" spans="5:10" x14ac:dyDescent="0.25">
      <c r="E251">
        <v>11</v>
      </c>
      <c r="F251">
        <v>1</v>
      </c>
      <c r="G251" t="s">
        <v>276</v>
      </c>
      <c r="H251" t="s">
        <v>256</v>
      </c>
      <c r="I251">
        <v>50000</v>
      </c>
      <c r="J251" t="s">
        <v>221</v>
      </c>
    </row>
    <row r="252" spans="5:10" x14ac:dyDescent="0.25">
      <c r="E252">
        <v>11</v>
      </c>
      <c r="F252">
        <v>1</v>
      </c>
      <c r="G252" t="s">
        <v>276</v>
      </c>
      <c r="H252" t="s">
        <v>306</v>
      </c>
      <c r="I252">
        <v>50000</v>
      </c>
      <c r="J252" t="s">
        <v>221</v>
      </c>
    </row>
    <row r="253" spans="5:10" x14ac:dyDescent="0.25">
      <c r="E253">
        <v>11</v>
      </c>
      <c r="F253">
        <v>1</v>
      </c>
      <c r="G253" t="s">
        <v>276</v>
      </c>
      <c r="H253" t="s">
        <v>255</v>
      </c>
      <c r="I253">
        <v>50000</v>
      </c>
      <c r="J253" t="s">
        <v>221</v>
      </c>
    </row>
    <row r="254" spans="5:10" x14ac:dyDescent="0.25">
      <c r="E254">
        <v>11</v>
      </c>
      <c r="F254">
        <v>1</v>
      </c>
      <c r="G254" t="s">
        <v>276</v>
      </c>
      <c r="H254" t="s">
        <v>246</v>
      </c>
      <c r="I254">
        <v>50000</v>
      </c>
      <c r="J254" t="s">
        <v>221</v>
      </c>
    </row>
    <row r="255" spans="5:10" x14ac:dyDescent="0.25">
      <c r="E255">
        <v>11</v>
      </c>
      <c r="F255">
        <v>1</v>
      </c>
      <c r="G255" t="s">
        <v>276</v>
      </c>
      <c r="H255" t="s">
        <v>307</v>
      </c>
      <c r="I255">
        <v>50000</v>
      </c>
      <c r="J255" t="s">
        <v>221</v>
      </c>
    </row>
    <row r="256" spans="5:10" x14ac:dyDescent="0.25">
      <c r="E256">
        <v>11</v>
      </c>
      <c r="F256">
        <v>1</v>
      </c>
      <c r="G256" t="s">
        <v>276</v>
      </c>
      <c r="H256" t="s">
        <v>271</v>
      </c>
      <c r="I256">
        <v>50000</v>
      </c>
      <c r="J256" t="s">
        <v>221</v>
      </c>
    </row>
    <row r="257" spans="5:10" x14ac:dyDescent="0.25">
      <c r="E257">
        <v>11</v>
      </c>
      <c r="F257">
        <v>1</v>
      </c>
      <c r="G257" t="s">
        <v>276</v>
      </c>
      <c r="H257" t="s">
        <v>296</v>
      </c>
      <c r="I257">
        <v>50000</v>
      </c>
      <c r="J257" t="s">
        <v>221</v>
      </c>
    </row>
    <row r="258" spans="5:10" x14ac:dyDescent="0.25">
      <c r="E258">
        <v>11</v>
      </c>
      <c r="F258">
        <v>1</v>
      </c>
      <c r="G258" t="s">
        <v>276</v>
      </c>
      <c r="H258" t="s">
        <v>263</v>
      </c>
      <c r="I258">
        <v>50000</v>
      </c>
      <c r="J258" t="s">
        <v>221</v>
      </c>
    </row>
    <row r="259" spans="5:10" x14ac:dyDescent="0.25">
      <c r="E259">
        <v>11</v>
      </c>
      <c r="F259">
        <v>1</v>
      </c>
      <c r="G259" t="s">
        <v>276</v>
      </c>
      <c r="H259" t="s">
        <v>264</v>
      </c>
      <c r="I259">
        <v>50000</v>
      </c>
      <c r="J259" t="s">
        <v>221</v>
      </c>
    </row>
    <row r="260" spans="5:10" x14ac:dyDescent="0.25">
      <c r="E260">
        <v>11</v>
      </c>
      <c r="F260">
        <v>1</v>
      </c>
      <c r="G260" t="s">
        <v>276</v>
      </c>
      <c r="H260" t="s">
        <v>291</v>
      </c>
      <c r="I260">
        <v>50000</v>
      </c>
      <c r="J260" t="s">
        <v>221</v>
      </c>
    </row>
    <row r="261" spans="5:10" x14ac:dyDescent="0.25">
      <c r="E261">
        <v>11</v>
      </c>
      <c r="F261">
        <v>1</v>
      </c>
      <c r="G261" t="s">
        <v>276</v>
      </c>
      <c r="H261" t="s">
        <v>290</v>
      </c>
      <c r="I261">
        <v>50000</v>
      </c>
      <c r="J261" t="s">
        <v>221</v>
      </c>
    </row>
    <row r="262" spans="5:10" x14ac:dyDescent="0.25">
      <c r="E262">
        <v>11</v>
      </c>
      <c r="F262">
        <v>1</v>
      </c>
      <c r="G262" t="s">
        <v>276</v>
      </c>
      <c r="H262" t="s">
        <v>289</v>
      </c>
      <c r="I262">
        <v>50000</v>
      </c>
      <c r="J262" t="s">
        <v>221</v>
      </c>
    </row>
    <row r="263" spans="5:10" x14ac:dyDescent="0.25">
      <c r="E263">
        <v>11</v>
      </c>
      <c r="F263">
        <v>1</v>
      </c>
      <c r="G263" t="s">
        <v>1</v>
      </c>
      <c r="H263" t="s">
        <v>285</v>
      </c>
      <c r="I263">
        <v>50000</v>
      </c>
      <c r="J263" t="s">
        <v>221</v>
      </c>
    </row>
    <row r="264" spans="5:10" x14ac:dyDescent="0.25">
      <c r="E264">
        <v>11</v>
      </c>
      <c r="F264">
        <v>1</v>
      </c>
      <c r="G264" t="s">
        <v>1</v>
      </c>
      <c r="H264" t="s">
        <v>307</v>
      </c>
      <c r="I264">
        <v>50000</v>
      </c>
      <c r="J264" t="s">
        <v>221</v>
      </c>
    </row>
    <row r="265" spans="5:10" x14ac:dyDescent="0.25">
      <c r="E265">
        <v>11</v>
      </c>
      <c r="F265">
        <v>1</v>
      </c>
      <c r="G265" t="s">
        <v>1</v>
      </c>
      <c r="H265" t="s">
        <v>253</v>
      </c>
      <c r="I265">
        <v>50000</v>
      </c>
      <c r="J265" t="s">
        <v>221</v>
      </c>
    </row>
    <row r="266" spans="5:10" x14ac:dyDescent="0.25">
      <c r="E266">
        <v>11</v>
      </c>
      <c r="F266">
        <v>1</v>
      </c>
      <c r="G266" t="s">
        <v>1</v>
      </c>
      <c r="H266" t="s">
        <v>252</v>
      </c>
      <c r="I266">
        <v>10000</v>
      </c>
      <c r="J266" t="s">
        <v>221</v>
      </c>
    </row>
    <row r="267" spans="5:10" x14ac:dyDescent="0.25">
      <c r="E267">
        <v>11</v>
      </c>
      <c r="F267">
        <v>1</v>
      </c>
      <c r="G267" t="s">
        <v>1</v>
      </c>
      <c r="H267" t="s">
        <v>291</v>
      </c>
      <c r="I267">
        <v>50000</v>
      </c>
      <c r="J267" t="s">
        <v>221</v>
      </c>
    </row>
    <row r="268" spans="5:10" x14ac:dyDescent="0.25">
      <c r="E268">
        <v>11</v>
      </c>
      <c r="F268">
        <v>1</v>
      </c>
      <c r="G268" t="s">
        <v>1</v>
      </c>
      <c r="H268" t="s">
        <v>270</v>
      </c>
      <c r="I268">
        <v>50000</v>
      </c>
      <c r="J268" t="s">
        <v>221</v>
      </c>
    </row>
    <row r="269" spans="5:10" x14ac:dyDescent="0.25">
      <c r="E269">
        <v>11</v>
      </c>
      <c r="F269">
        <v>1</v>
      </c>
      <c r="G269" t="s">
        <v>1</v>
      </c>
      <c r="H269" t="s">
        <v>294</v>
      </c>
      <c r="I269">
        <v>50000</v>
      </c>
      <c r="J269" t="s">
        <v>221</v>
      </c>
    </row>
    <row r="270" spans="5:10" x14ac:dyDescent="0.25">
      <c r="E270">
        <v>11</v>
      </c>
      <c r="F270">
        <v>1</v>
      </c>
      <c r="G270" t="s">
        <v>1</v>
      </c>
      <c r="H270" t="s">
        <v>254</v>
      </c>
      <c r="I270">
        <v>50000</v>
      </c>
      <c r="J270" t="s">
        <v>221</v>
      </c>
    </row>
    <row r="271" spans="5:10" x14ac:dyDescent="0.25">
      <c r="E271">
        <v>11</v>
      </c>
      <c r="F271">
        <v>1</v>
      </c>
      <c r="G271" t="s">
        <v>1</v>
      </c>
      <c r="H271" t="s">
        <v>255</v>
      </c>
      <c r="I271">
        <v>50000</v>
      </c>
      <c r="J271" t="s">
        <v>221</v>
      </c>
    </row>
    <row r="272" spans="5:10" x14ac:dyDescent="0.25">
      <c r="E272">
        <v>11</v>
      </c>
      <c r="F272">
        <v>1</v>
      </c>
      <c r="G272" t="s">
        <v>1</v>
      </c>
      <c r="H272" t="s">
        <v>256</v>
      </c>
      <c r="I272">
        <v>50000</v>
      </c>
      <c r="J272" t="s">
        <v>221</v>
      </c>
    </row>
    <row r="273" spans="5:10" x14ac:dyDescent="0.25">
      <c r="E273">
        <v>11</v>
      </c>
      <c r="F273">
        <v>1</v>
      </c>
      <c r="G273" t="s">
        <v>1</v>
      </c>
      <c r="H273" t="s">
        <v>271</v>
      </c>
      <c r="I273">
        <v>50000</v>
      </c>
      <c r="J273" t="s">
        <v>221</v>
      </c>
    </row>
    <row r="274" spans="5:10" x14ac:dyDescent="0.25">
      <c r="E274">
        <v>11</v>
      </c>
      <c r="F274">
        <v>1</v>
      </c>
      <c r="G274" t="s">
        <v>1</v>
      </c>
      <c r="H274" t="s">
        <v>296</v>
      </c>
      <c r="I274">
        <v>50000</v>
      </c>
      <c r="J274" t="s">
        <v>221</v>
      </c>
    </row>
    <row r="275" spans="5:10" x14ac:dyDescent="0.25">
      <c r="E275">
        <v>11</v>
      </c>
      <c r="F275">
        <v>1</v>
      </c>
      <c r="G275" t="s">
        <v>1</v>
      </c>
      <c r="H275" t="s">
        <v>263</v>
      </c>
      <c r="I275">
        <v>50000</v>
      </c>
      <c r="J275" t="s">
        <v>221</v>
      </c>
    </row>
    <row r="276" spans="5:10" x14ac:dyDescent="0.25">
      <c r="E276">
        <v>11</v>
      </c>
      <c r="F276">
        <v>1</v>
      </c>
      <c r="G276" t="s">
        <v>1</v>
      </c>
      <c r="H276" t="s">
        <v>264</v>
      </c>
      <c r="I276">
        <v>50000</v>
      </c>
      <c r="J276" t="s">
        <v>221</v>
      </c>
    </row>
    <row r="277" spans="5:10" x14ac:dyDescent="0.25">
      <c r="E277">
        <v>11</v>
      </c>
      <c r="F277">
        <v>1</v>
      </c>
      <c r="G277" t="s">
        <v>1</v>
      </c>
      <c r="H277" t="s">
        <v>247</v>
      </c>
      <c r="I277">
        <v>50000</v>
      </c>
      <c r="J277" t="s">
        <v>221</v>
      </c>
    </row>
    <row r="278" spans="5:10" x14ac:dyDescent="0.25">
      <c r="E278">
        <v>11</v>
      </c>
      <c r="F278">
        <v>1</v>
      </c>
      <c r="G278" t="s">
        <v>1</v>
      </c>
      <c r="H278" t="s">
        <v>289</v>
      </c>
      <c r="I278">
        <v>50000</v>
      </c>
      <c r="J278" t="s">
        <v>221</v>
      </c>
    </row>
    <row r="279" spans="5:10" x14ac:dyDescent="0.25">
      <c r="E279">
        <v>11</v>
      </c>
      <c r="F279">
        <v>1</v>
      </c>
      <c r="G279" t="s">
        <v>1</v>
      </c>
      <c r="H279" t="s">
        <v>308</v>
      </c>
      <c r="I279">
        <v>50000</v>
      </c>
      <c r="J279" t="s">
        <v>221</v>
      </c>
    </row>
    <row r="280" spans="5:10" x14ac:dyDescent="0.25">
      <c r="E280">
        <v>11</v>
      </c>
      <c r="F280">
        <v>1</v>
      </c>
      <c r="G280" t="s">
        <v>1</v>
      </c>
      <c r="H280" t="s">
        <v>307</v>
      </c>
      <c r="I280">
        <v>50000</v>
      </c>
      <c r="J280" t="s">
        <v>221</v>
      </c>
    </row>
    <row r="281" spans="5:10" x14ac:dyDescent="0.25">
      <c r="E281">
        <v>11</v>
      </c>
      <c r="F281">
        <v>1</v>
      </c>
      <c r="G281" t="s">
        <v>1</v>
      </c>
      <c r="H281" t="s">
        <v>257</v>
      </c>
      <c r="I281">
        <v>50000</v>
      </c>
      <c r="J281" t="s">
        <v>221</v>
      </c>
    </row>
    <row r="282" spans="5:10" x14ac:dyDescent="0.25">
      <c r="E282">
        <v>11</v>
      </c>
      <c r="F282">
        <v>1</v>
      </c>
      <c r="G282" t="s">
        <v>1</v>
      </c>
      <c r="H282" t="s">
        <v>246</v>
      </c>
      <c r="I282">
        <v>50000</v>
      </c>
      <c r="J282" t="s">
        <v>221</v>
      </c>
    </row>
    <row r="283" spans="5:10" x14ac:dyDescent="0.25">
      <c r="E283">
        <v>11</v>
      </c>
      <c r="F283">
        <v>1</v>
      </c>
      <c r="G283" t="s">
        <v>1</v>
      </c>
      <c r="H283" t="s">
        <v>301</v>
      </c>
      <c r="I283">
        <v>50000</v>
      </c>
      <c r="J283" t="s">
        <v>221</v>
      </c>
    </row>
    <row r="284" spans="5:10" x14ac:dyDescent="0.25">
      <c r="E284">
        <v>11</v>
      </c>
      <c r="F284">
        <v>1</v>
      </c>
      <c r="G284" t="s">
        <v>1</v>
      </c>
      <c r="H284" t="s">
        <v>306</v>
      </c>
      <c r="I284">
        <v>50000</v>
      </c>
      <c r="J284" t="s">
        <v>221</v>
      </c>
    </row>
    <row r="285" spans="5:10" x14ac:dyDescent="0.25">
      <c r="E285">
        <v>18</v>
      </c>
      <c r="F285">
        <v>2</v>
      </c>
      <c r="G285" t="s">
        <v>3</v>
      </c>
      <c r="H285" t="s">
        <v>285</v>
      </c>
      <c r="I285">
        <v>50000</v>
      </c>
      <c r="J285" t="s">
        <v>221</v>
      </c>
    </row>
    <row r="286" spans="5:10" x14ac:dyDescent="0.25">
      <c r="E286">
        <v>18</v>
      </c>
      <c r="F286">
        <v>2</v>
      </c>
      <c r="G286" t="s">
        <v>3</v>
      </c>
      <c r="H286" t="s">
        <v>309</v>
      </c>
      <c r="I286">
        <v>50000</v>
      </c>
      <c r="J286" t="s">
        <v>221</v>
      </c>
    </row>
    <row r="287" spans="5:10" x14ac:dyDescent="0.25">
      <c r="E287">
        <v>18</v>
      </c>
      <c r="F287">
        <v>2</v>
      </c>
      <c r="G287" t="s">
        <v>3</v>
      </c>
      <c r="H287" t="s">
        <v>310</v>
      </c>
      <c r="I287">
        <v>50000</v>
      </c>
      <c r="J287" t="s">
        <v>221</v>
      </c>
    </row>
    <row r="288" spans="5:10" x14ac:dyDescent="0.25">
      <c r="E288">
        <v>18</v>
      </c>
      <c r="F288">
        <v>2</v>
      </c>
      <c r="G288" t="s">
        <v>3</v>
      </c>
      <c r="H288" t="s">
        <v>274</v>
      </c>
      <c r="I288">
        <v>50000</v>
      </c>
      <c r="J288" t="s">
        <v>221</v>
      </c>
    </row>
    <row r="289" spans="5:10" x14ac:dyDescent="0.25">
      <c r="E289">
        <v>18</v>
      </c>
      <c r="F289">
        <v>2</v>
      </c>
      <c r="G289" t="s">
        <v>3</v>
      </c>
      <c r="H289" t="s">
        <v>247</v>
      </c>
      <c r="I289">
        <v>50000</v>
      </c>
      <c r="J289" t="s">
        <v>221</v>
      </c>
    </row>
    <row r="290" spans="5:10" x14ac:dyDescent="0.25">
      <c r="E290">
        <v>18</v>
      </c>
      <c r="F290">
        <v>2</v>
      </c>
      <c r="G290" t="s">
        <v>3</v>
      </c>
      <c r="H290" t="s">
        <v>287</v>
      </c>
      <c r="I290">
        <v>50000</v>
      </c>
      <c r="J290" t="s">
        <v>221</v>
      </c>
    </row>
    <row r="291" spans="5:10" x14ac:dyDescent="0.25">
      <c r="E291">
        <v>18</v>
      </c>
      <c r="F291">
        <v>2</v>
      </c>
      <c r="G291" t="s">
        <v>3</v>
      </c>
      <c r="H291" t="s">
        <v>311</v>
      </c>
      <c r="I291">
        <v>50000</v>
      </c>
      <c r="J291" t="s">
        <v>221</v>
      </c>
    </row>
    <row r="292" spans="5:10" x14ac:dyDescent="0.25">
      <c r="E292">
        <v>18</v>
      </c>
      <c r="F292">
        <v>2</v>
      </c>
      <c r="G292" t="s">
        <v>3</v>
      </c>
      <c r="H292" t="s">
        <v>271</v>
      </c>
      <c r="I292">
        <v>50000</v>
      </c>
      <c r="J292" t="s">
        <v>221</v>
      </c>
    </row>
    <row r="293" spans="5:10" x14ac:dyDescent="0.25">
      <c r="E293">
        <v>18</v>
      </c>
      <c r="F293">
        <v>2</v>
      </c>
      <c r="G293" t="s">
        <v>3</v>
      </c>
      <c r="H293" t="s">
        <v>312</v>
      </c>
      <c r="I293">
        <v>25000</v>
      </c>
      <c r="J293" t="s">
        <v>221</v>
      </c>
    </row>
    <row r="294" spans="5:10" x14ac:dyDescent="0.25">
      <c r="E294">
        <v>18</v>
      </c>
      <c r="F294">
        <v>2</v>
      </c>
      <c r="G294" t="s">
        <v>3</v>
      </c>
      <c r="H294" t="s">
        <v>253</v>
      </c>
      <c r="I294">
        <v>50000</v>
      </c>
      <c r="J294" t="s">
        <v>221</v>
      </c>
    </row>
    <row r="295" spans="5:10" x14ac:dyDescent="0.25">
      <c r="E295">
        <v>18</v>
      </c>
      <c r="F295">
        <v>2</v>
      </c>
      <c r="G295" t="s">
        <v>3</v>
      </c>
      <c r="H295" t="s">
        <v>289</v>
      </c>
      <c r="I295">
        <v>50000</v>
      </c>
      <c r="J295" t="s">
        <v>221</v>
      </c>
    </row>
    <row r="296" spans="5:10" x14ac:dyDescent="0.25">
      <c r="E296">
        <v>18</v>
      </c>
      <c r="F296">
        <v>2</v>
      </c>
      <c r="G296" t="s">
        <v>3</v>
      </c>
      <c r="H296" t="s">
        <v>290</v>
      </c>
      <c r="I296">
        <v>50000</v>
      </c>
      <c r="J296" t="s">
        <v>221</v>
      </c>
    </row>
    <row r="297" spans="5:10" x14ac:dyDescent="0.25">
      <c r="E297">
        <v>18</v>
      </c>
      <c r="F297">
        <v>2</v>
      </c>
      <c r="G297" t="s">
        <v>3</v>
      </c>
      <c r="H297" t="s">
        <v>267</v>
      </c>
      <c r="I297">
        <v>10000</v>
      </c>
      <c r="J297" t="s">
        <v>221</v>
      </c>
    </row>
    <row r="298" spans="5:10" x14ac:dyDescent="0.25">
      <c r="E298">
        <v>18</v>
      </c>
      <c r="F298">
        <v>2</v>
      </c>
      <c r="G298" t="s">
        <v>3</v>
      </c>
      <c r="H298" t="s">
        <v>313</v>
      </c>
      <c r="I298">
        <v>50000</v>
      </c>
      <c r="J298" t="s">
        <v>221</v>
      </c>
    </row>
    <row r="299" spans="5:10" x14ac:dyDescent="0.25">
      <c r="E299">
        <v>18</v>
      </c>
      <c r="F299">
        <v>2</v>
      </c>
      <c r="G299" t="s">
        <v>3</v>
      </c>
      <c r="H299" t="s">
        <v>314</v>
      </c>
      <c r="I299">
        <v>50000</v>
      </c>
      <c r="J299" t="s">
        <v>221</v>
      </c>
    </row>
    <row r="300" spans="5:10" x14ac:dyDescent="0.25">
      <c r="E300">
        <v>18</v>
      </c>
      <c r="F300">
        <v>2</v>
      </c>
      <c r="G300" t="s">
        <v>3</v>
      </c>
      <c r="H300" t="s">
        <v>295</v>
      </c>
      <c r="I300">
        <v>50000</v>
      </c>
      <c r="J300" t="s">
        <v>221</v>
      </c>
    </row>
    <row r="301" spans="5:10" x14ac:dyDescent="0.25">
      <c r="E301">
        <v>18</v>
      </c>
      <c r="F301">
        <v>2</v>
      </c>
      <c r="G301" t="s">
        <v>3</v>
      </c>
      <c r="H301" t="s">
        <v>296</v>
      </c>
      <c r="I301">
        <v>50000</v>
      </c>
      <c r="J301" t="s">
        <v>221</v>
      </c>
    </row>
    <row r="302" spans="5:10" x14ac:dyDescent="0.25">
      <c r="E302">
        <v>18</v>
      </c>
      <c r="F302">
        <v>2</v>
      </c>
      <c r="G302" t="s">
        <v>3</v>
      </c>
      <c r="H302" t="s">
        <v>283</v>
      </c>
      <c r="I302">
        <v>50000</v>
      </c>
      <c r="J302" t="s">
        <v>221</v>
      </c>
    </row>
    <row r="303" spans="5:10" x14ac:dyDescent="0.25">
      <c r="E303">
        <v>18</v>
      </c>
      <c r="F303">
        <v>2</v>
      </c>
      <c r="G303" t="s">
        <v>3</v>
      </c>
      <c r="H303" t="s">
        <v>315</v>
      </c>
      <c r="I303">
        <v>50000</v>
      </c>
      <c r="J303" t="s">
        <v>221</v>
      </c>
    </row>
    <row r="304" spans="5:10" x14ac:dyDescent="0.25">
      <c r="E304">
        <v>18</v>
      </c>
      <c r="F304">
        <v>2</v>
      </c>
      <c r="G304" t="s">
        <v>3</v>
      </c>
      <c r="H304" t="s">
        <v>316</v>
      </c>
      <c r="I304">
        <v>50000</v>
      </c>
      <c r="J304" t="s">
        <v>221</v>
      </c>
    </row>
    <row r="305" spans="5:10" x14ac:dyDescent="0.25">
      <c r="E305">
        <v>18</v>
      </c>
      <c r="F305">
        <v>2</v>
      </c>
      <c r="G305" t="s">
        <v>3</v>
      </c>
      <c r="H305" t="s">
        <v>279</v>
      </c>
      <c r="I305">
        <v>50000</v>
      </c>
      <c r="J305" t="s">
        <v>221</v>
      </c>
    </row>
    <row r="306" spans="5:10" x14ac:dyDescent="0.25">
      <c r="E306">
        <v>18</v>
      </c>
      <c r="F306">
        <v>2</v>
      </c>
      <c r="G306" t="s">
        <v>3</v>
      </c>
      <c r="H306" t="s">
        <v>317</v>
      </c>
      <c r="I306">
        <v>50000</v>
      </c>
      <c r="J306" t="s">
        <v>221</v>
      </c>
    </row>
    <row r="307" spans="5:10" x14ac:dyDescent="0.25">
      <c r="E307">
        <v>18</v>
      </c>
      <c r="F307">
        <v>2</v>
      </c>
      <c r="G307" t="s">
        <v>3</v>
      </c>
      <c r="H307" t="s">
        <v>284</v>
      </c>
      <c r="I307">
        <v>25000</v>
      </c>
      <c r="J307" t="s">
        <v>221</v>
      </c>
    </row>
    <row r="308" spans="5:10" x14ac:dyDescent="0.25">
      <c r="E308">
        <v>18</v>
      </c>
      <c r="F308">
        <v>2</v>
      </c>
      <c r="G308" t="s">
        <v>3</v>
      </c>
      <c r="H308" t="s">
        <v>291</v>
      </c>
      <c r="I308">
        <v>50000</v>
      </c>
      <c r="J308" t="s">
        <v>221</v>
      </c>
    </row>
    <row r="309" spans="5:10" x14ac:dyDescent="0.25">
      <c r="E309">
        <v>18</v>
      </c>
      <c r="F309">
        <v>2</v>
      </c>
      <c r="G309" t="s">
        <v>3</v>
      </c>
      <c r="H309" t="s">
        <v>308</v>
      </c>
      <c r="I309">
        <v>50000</v>
      </c>
      <c r="J309" t="s">
        <v>221</v>
      </c>
    </row>
    <row r="310" spans="5:10" x14ac:dyDescent="0.25">
      <c r="E310">
        <v>18</v>
      </c>
      <c r="F310">
        <v>2</v>
      </c>
      <c r="G310" t="s">
        <v>3</v>
      </c>
      <c r="H310" t="s">
        <v>318</v>
      </c>
      <c r="I310">
        <v>50000</v>
      </c>
      <c r="J310" t="s">
        <v>221</v>
      </c>
    </row>
    <row r="311" spans="5:10" x14ac:dyDescent="0.25">
      <c r="E311">
        <v>18</v>
      </c>
      <c r="F311">
        <v>2</v>
      </c>
      <c r="G311" t="s">
        <v>3</v>
      </c>
      <c r="H311" t="s">
        <v>319</v>
      </c>
      <c r="I311">
        <v>50000</v>
      </c>
      <c r="J311" t="s">
        <v>221</v>
      </c>
    </row>
    <row r="312" spans="5:10" x14ac:dyDescent="0.25">
      <c r="E312">
        <v>18</v>
      </c>
      <c r="F312">
        <v>2</v>
      </c>
      <c r="G312" t="s">
        <v>3</v>
      </c>
      <c r="H312" t="s">
        <v>320</v>
      </c>
      <c r="I312">
        <v>50000</v>
      </c>
      <c r="J312" t="s">
        <v>221</v>
      </c>
    </row>
    <row r="313" spans="5:10" x14ac:dyDescent="0.25">
      <c r="E313">
        <v>18</v>
      </c>
      <c r="F313">
        <v>2</v>
      </c>
      <c r="G313" t="s">
        <v>3</v>
      </c>
      <c r="H313" t="s">
        <v>246</v>
      </c>
      <c r="I313">
        <v>50000</v>
      </c>
      <c r="J313" t="s">
        <v>221</v>
      </c>
    </row>
    <row r="314" spans="5:10" x14ac:dyDescent="0.25">
      <c r="E314">
        <v>18</v>
      </c>
      <c r="F314">
        <v>2</v>
      </c>
      <c r="G314" t="s">
        <v>3</v>
      </c>
      <c r="H314" t="s">
        <v>263</v>
      </c>
      <c r="I314">
        <v>50000</v>
      </c>
      <c r="J314" t="s">
        <v>221</v>
      </c>
    </row>
    <row r="315" spans="5:10" x14ac:dyDescent="0.25">
      <c r="E315">
        <v>18</v>
      </c>
      <c r="F315">
        <v>2</v>
      </c>
      <c r="G315" t="s">
        <v>3</v>
      </c>
      <c r="H315" t="s">
        <v>264</v>
      </c>
      <c r="I315">
        <v>50000</v>
      </c>
      <c r="J315" t="s">
        <v>221</v>
      </c>
    </row>
    <row r="316" spans="5:10" x14ac:dyDescent="0.25">
      <c r="E316">
        <v>18</v>
      </c>
      <c r="F316">
        <v>2</v>
      </c>
      <c r="G316" t="s">
        <v>3</v>
      </c>
      <c r="H316" t="s">
        <v>262</v>
      </c>
      <c r="I316">
        <v>10000</v>
      </c>
      <c r="J316" t="s">
        <v>221</v>
      </c>
    </row>
    <row r="317" spans="5:10" x14ac:dyDescent="0.25">
      <c r="E317">
        <v>18</v>
      </c>
      <c r="F317">
        <v>2</v>
      </c>
      <c r="G317" t="s">
        <v>3</v>
      </c>
      <c r="H317" t="s">
        <v>321</v>
      </c>
      <c r="I317">
        <v>50000</v>
      </c>
      <c r="J317" t="s">
        <v>221</v>
      </c>
    </row>
    <row r="318" spans="5:10" x14ac:dyDescent="0.25">
      <c r="E318">
        <v>18</v>
      </c>
      <c r="F318">
        <v>2</v>
      </c>
      <c r="G318" t="s">
        <v>3</v>
      </c>
      <c r="H318" t="s">
        <v>322</v>
      </c>
      <c r="I318">
        <v>50000</v>
      </c>
      <c r="J318" t="s">
        <v>221</v>
      </c>
    </row>
    <row r="319" spans="5:10" x14ac:dyDescent="0.25">
      <c r="E319">
        <v>18</v>
      </c>
      <c r="F319">
        <v>2</v>
      </c>
      <c r="G319" t="s">
        <v>3</v>
      </c>
      <c r="H319" t="s">
        <v>323</v>
      </c>
      <c r="I319">
        <v>50000</v>
      </c>
      <c r="J319" t="s">
        <v>221</v>
      </c>
    </row>
    <row r="320" spans="5:10" x14ac:dyDescent="0.25">
      <c r="E320">
        <v>18</v>
      </c>
      <c r="F320">
        <v>2</v>
      </c>
      <c r="G320" t="s">
        <v>3</v>
      </c>
      <c r="H320" t="s">
        <v>324</v>
      </c>
      <c r="I320">
        <v>50000</v>
      </c>
      <c r="J320" t="s">
        <v>221</v>
      </c>
    </row>
    <row r="321" spans="5:10" x14ac:dyDescent="0.25">
      <c r="E321">
        <v>18</v>
      </c>
      <c r="F321">
        <v>2</v>
      </c>
      <c r="G321" t="s">
        <v>3</v>
      </c>
      <c r="H321" t="s">
        <v>325</v>
      </c>
      <c r="I321">
        <v>50000</v>
      </c>
      <c r="J321" t="s">
        <v>221</v>
      </c>
    </row>
    <row r="322" spans="5:10" x14ac:dyDescent="0.25">
      <c r="E322">
        <v>18</v>
      </c>
      <c r="F322">
        <v>2</v>
      </c>
      <c r="G322" t="s">
        <v>3</v>
      </c>
      <c r="H322" t="s">
        <v>326</v>
      </c>
      <c r="I322">
        <v>50000</v>
      </c>
      <c r="J322" t="s">
        <v>221</v>
      </c>
    </row>
    <row r="323" spans="5:10" x14ac:dyDescent="0.25">
      <c r="E323">
        <v>18</v>
      </c>
      <c r="F323">
        <v>2</v>
      </c>
      <c r="G323" t="s">
        <v>260</v>
      </c>
      <c r="H323" t="s">
        <v>285</v>
      </c>
      <c r="I323">
        <v>50000</v>
      </c>
      <c r="J323" t="s">
        <v>221</v>
      </c>
    </row>
    <row r="324" spans="5:10" x14ac:dyDescent="0.25">
      <c r="E324">
        <v>18</v>
      </c>
      <c r="F324">
        <v>2</v>
      </c>
      <c r="G324" t="s">
        <v>260</v>
      </c>
      <c r="H324" t="s">
        <v>271</v>
      </c>
      <c r="I324">
        <v>50000</v>
      </c>
      <c r="J324" t="s">
        <v>221</v>
      </c>
    </row>
    <row r="325" spans="5:10" x14ac:dyDescent="0.25">
      <c r="E325">
        <v>18</v>
      </c>
      <c r="F325">
        <v>2</v>
      </c>
      <c r="G325" t="s">
        <v>260</v>
      </c>
      <c r="H325" t="s">
        <v>287</v>
      </c>
      <c r="I325">
        <v>50000</v>
      </c>
      <c r="J325" t="s">
        <v>221</v>
      </c>
    </row>
    <row r="326" spans="5:10" x14ac:dyDescent="0.25">
      <c r="E326">
        <v>18</v>
      </c>
      <c r="F326">
        <v>2</v>
      </c>
      <c r="G326" t="s">
        <v>260</v>
      </c>
      <c r="H326" t="s">
        <v>327</v>
      </c>
      <c r="I326">
        <v>50000</v>
      </c>
      <c r="J326" t="s">
        <v>221</v>
      </c>
    </row>
    <row r="327" spans="5:10" x14ac:dyDescent="0.25">
      <c r="E327">
        <v>18</v>
      </c>
      <c r="F327">
        <v>2</v>
      </c>
      <c r="G327" t="s">
        <v>260</v>
      </c>
      <c r="H327" t="s">
        <v>261</v>
      </c>
      <c r="I327">
        <v>40000</v>
      </c>
      <c r="J327" t="s">
        <v>221</v>
      </c>
    </row>
    <row r="328" spans="5:10" x14ac:dyDescent="0.25">
      <c r="E328">
        <v>18</v>
      </c>
      <c r="F328">
        <v>2</v>
      </c>
      <c r="G328" t="s">
        <v>260</v>
      </c>
      <c r="H328" t="s">
        <v>265</v>
      </c>
      <c r="I328">
        <v>50000</v>
      </c>
      <c r="J328" t="s">
        <v>221</v>
      </c>
    </row>
    <row r="329" spans="5:10" x14ac:dyDescent="0.25">
      <c r="E329">
        <v>18</v>
      </c>
      <c r="F329">
        <v>2</v>
      </c>
      <c r="G329" t="s">
        <v>260</v>
      </c>
      <c r="H329" t="s">
        <v>259</v>
      </c>
      <c r="I329">
        <v>50000</v>
      </c>
      <c r="J329" t="s">
        <v>221</v>
      </c>
    </row>
    <row r="330" spans="5:10" x14ac:dyDescent="0.25">
      <c r="E330">
        <v>18</v>
      </c>
      <c r="F330">
        <v>2</v>
      </c>
      <c r="G330" t="s">
        <v>260</v>
      </c>
      <c r="H330" t="s">
        <v>283</v>
      </c>
      <c r="I330">
        <v>50000</v>
      </c>
      <c r="J330" t="s">
        <v>221</v>
      </c>
    </row>
    <row r="331" spans="5:10" x14ac:dyDescent="0.25">
      <c r="E331">
        <v>18</v>
      </c>
      <c r="F331">
        <v>2</v>
      </c>
      <c r="G331" t="s">
        <v>260</v>
      </c>
      <c r="H331" t="s">
        <v>328</v>
      </c>
      <c r="I331">
        <v>50000</v>
      </c>
      <c r="J331" t="s">
        <v>221</v>
      </c>
    </row>
    <row r="332" spans="5:10" x14ac:dyDescent="0.25">
      <c r="E332">
        <v>18</v>
      </c>
      <c r="F332">
        <v>2</v>
      </c>
      <c r="G332" t="s">
        <v>260</v>
      </c>
      <c r="H332" t="s">
        <v>291</v>
      </c>
      <c r="I332">
        <v>50000</v>
      </c>
      <c r="J332" t="s">
        <v>221</v>
      </c>
    </row>
    <row r="333" spans="5:10" x14ac:dyDescent="0.25">
      <c r="E333">
        <v>18</v>
      </c>
      <c r="F333">
        <v>2</v>
      </c>
      <c r="G333" t="s">
        <v>260</v>
      </c>
      <c r="H333" t="s">
        <v>329</v>
      </c>
      <c r="I333">
        <v>50000</v>
      </c>
      <c r="J333" t="s">
        <v>221</v>
      </c>
    </row>
    <row r="334" spans="5:10" x14ac:dyDescent="0.25">
      <c r="E334">
        <v>18</v>
      </c>
      <c r="F334">
        <v>2</v>
      </c>
      <c r="G334" t="s">
        <v>260</v>
      </c>
      <c r="H334" t="s">
        <v>263</v>
      </c>
      <c r="I334">
        <v>50000</v>
      </c>
      <c r="J334" t="s">
        <v>221</v>
      </c>
    </row>
    <row r="335" spans="5:10" x14ac:dyDescent="0.25">
      <c r="E335">
        <v>18</v>
      </c>
      <c r="F335">
        <v>2</v>
      </c>
      <c r="G335" t="s">
        <v>260</v>
      </c>
      <c r="H335" t="s">
        <v>264</v>
      </c>
      <c r="I335">
        <v>50000</v>
      </c>
      <c r="J335" t="s">
        <v>221</v>
      </c>
    </row>
    <row r="336" spans="5:10" x14ac:dyDescent="0.25">
      <c r="E336">
        <v>18</v>
      </c>
      <c r="F336">
        <v>2</v>
      </c>
      <c r="G336" t="s">
        <v>260</v>
      </c>
      <c r="H336" t="s">
        <v>262</v>
      </c>
      <c r="I336">
        <v>10000</v>
      </c>
      <c r="J336" t="s">
        <v>221</v>
      </c>
    </row>
    <row r="337" spans="5:10" x14ac:dyDescent="0.25">
      <c r="E337">
        <v>18</v>
      </c>
      <c r="F337">
        <v>2</v>
      </c>
      <c r="G337" t="s">
        <v>260</v>
      </c>
      <c r="H337" t="s">
        <v>266</v>
      </c>
      <c r="I337">
        <v>50000</v>
      </c>
      <c r="J337" t="s">
        <v>221</v>
      </c>
    </row>
    <row r="338" spans="5:10" x14ac:dyDescent="0.25">
      <c r="E338">
        <v>18</v>
      </c>
      <c r="F338">
        <v>2</v>
      </c>
      <c r="G338" t="s">
        <v>260</v>
      </c>
      <c r="H338" t="s">
        <v>296</v>
      </c>
      <c r="I338">
        <v>50000</v>
      </c>
      <c r="J338" t="s">
        <v>221</v>
      </c>
    </row>
    <row r="339" spans="5:10" x14ac:dyDescent="0.25">
      <c r="E339">
        <v>18</v>
      </c>
      <c r="F339">
        <v>2</v>
      </c>
      <c r="G339" t="s">
        <v>1</v>
      </c>
      <c r="H339" t="s">
        <v>330</v>
      </c>
      <c r="I339">
        <v>50000</v>
      </c>
      <c r="J339" t="s">
        <v>221</v>
      </c>
    </row>
    <row r="340" spans="5:10" x14ac:dyDescent="0.25">
      <c r="E340">
        <v>18</v>
      </c>
      <c r="F340">
        <v>2</v>
      </c>
      <c r="G340" t="s">
        <v>1</v>
      </c>
      <c r="H340" t="s">
        <v>331</v>
      </c>
      <c r="I340">
        <v>50000</v>
      </c>
      <c r="J340" t="s">
        <v>221</v>
      </c>
    </row>
    <row r="341" spans="5:10" x14ac:dyDescent="0.25">
      <c r="E341">
        <v>18</v>
      </c>
      <c r="F341">
        <v>2</v>
      </c>
      <c r="G341" t="s">
        <v>1</v>
      </c>
      <c r="H341" t="s">
        <v>332</v>
      </c>
      <c r="I341">
        <v>50000</v>
      </c>
      <c r="J341" t="s">
        <v>221</v>
      </c>
    </row>
    <row r="342" spans="5:10" x14ac:dyDescent="0.25">
      <c r="E342">
        <v>18</v>
      </c>
      <c r="F342">
        <v>2</v>
      </c>
      <c r="G342" t="s">
        <v>1</v>
      </c>
      <c r="H342" t="s">
        <v>258</v>
      </c>
      <c r="I342">
        <v>10000</v>
      </c>
      <c r="J342" t="s">
        <v>221</v>
      </c>
    </row>
    <row r="343" spans="5:10" x14ac:dyDescent="0.25">
      <c r="E343">
        <v>18</v>
      </c>
      <c r="F343">
        <v>2</v>
      </c>
      <c r="G343" t="s">
        <v>1</v>
      </c>
      <c r="H343" t="s">
        <v>252</v>
      </c>
      <c r="I343">
        <v>10000</v>
      </c>
      <c r="J343" t="s">
        <v>221</v>
      </c>
    </row>
    <row r="344" spans="5:10" x14ac:dyDescent="0.25">
      <c r="E344">
        <v>18</v>
      </c>
      <c r="F344">
        <v>2</v>
      </c>
      <c r="G344" t="s">
        <v>1</v>
      </c>
      <c r="H344" t="s">
        <v>254</v>
      </c>
      <c r="I344">
        <v>50000</v>
      </c>
      <c r="J344" t="s">
        <v>221</v>
      </c>
    </row>
    <row r="345" spans="5:10" x14ac:dyDescent="0.25">
      <c r="E345">
        <v>18</v>
      </c>
      <c r="F345">
        <v>2</v>
      </c>
      <c r="G345" t="s">
        <v>1</v>
      </c>
      <c r="H345" t="s">
        <v>253</v>
      </c>
      <c r="I345">
        <v>50000</v>
      </c>
      <c r="J345" t="s">
        <v>221</v>
      </c>
    </row>
    <row r="346" spans="5:10" x14ac:dyDescent="0.25">
      <c r="E346">
        <v>18</v>
      </c>
      <c r="F346">
        <v>2</v>
      </c>
      <c r="G346" t="s">
        <v>1</v>
      </c>
      <c r="H346" t="s">
        <v>255</v>
      </c>
      <c r="I346">
        <v>50000</v>
      </c>
      <c r="J346" t="s">
        <v>221</v>
      </c>
    </row>
    <row r="347" spans="5:10" x14ac:dyDescent="0.25">
      <c r="E347">
        <v>18</v>
      </c>
      <c r="F347">
        <v>2</v>
      </c>
      <c r="G347" t="s">
        <v>1</v>
      </c>
      <c r="H347" t="s">
        <v>256</v>
      </c>
      <c r="I347">
        <v>50000</v>
      </c>
      <c r="J347" t="s">
        <v>221</v>
      </c>
    </row>
    <row r="348" spans="5:10" x14ac:dyDescent="0.25">
      <c r="E348">
        <v>18</v>
      </c>
      <c r="F348">
        <v>2</v>
      </c>
      <c r="G348" t="s">
        <v>1</v>
      </c>
      <c r="H348" t="s">
        <v>245</v>
      </c>
      <c r="I348">
        <v>50000</v>
      </c>
      <c r="J348" t="s">
        <v>221</v>
      </c>
    </row>
    <row r="349" spans="5:10" x14ac:dyDescent="0.25">
      <c r="E349">
        <v>18</v>
      </c>
      <c r="F349">
        <v>2</v>
      </c>
      <c r="G349" t="s">
        <v>1</v>
      </c>
      <c r="H349" t="s">
        <v>271</v>
      </c>
      <c r="I349">
        <v>50000</v>
      </c>
      <c r="J349" t="s">
        <v>221</v>
      </c>
    </row>
    <row r="350" spans="5:10" x14ac:dyDescent="0.25">
      <c r="E350">
        <v>18</v>
      </c>
      <c r="F350">
        <v>2</v>
      </c>
      <c r="G350" t="s">
        <v>1</v>
      </c>
      <c r="H350" t="s">
        <v>296</v>
      </c>
      <c r="I350">
        <v>50000</v>
      </c>
      <c r="J350" t="s">
        <v>221</v>
      </c>
    </row>
    <row r="351" spans="5:10" x14ac:dyDescent="0.25">
      <c r="E351">
        <v>18</v>
      </c>
      <c r="F351">
        <v>2</v>
      </c>
      <c r="G351" t="s">
        <v>1</v>
      </c>
      <c r="H351" t="s">
        <v>246</v>
      </c>
      <c r="I351">
        <v>50000</v>
      </c>
      <c r="J351" t="s">
        <v>221</v>
      </c>
    </row>
    <row r="352" spans="5:10" x14ac:dyDescent="0.25">
      <c r="E352">
        <v>18</v>
      </c>
      <c r="F352">
        <v>2</v>
      </c>
      <c r="G352" t="s">
        <v>1</v>
      </c>
      <c r="H352" t="s">
        <v>285</v>
      </c>
      <c r="I352">
        <v>50000</v>
      </c>
      <c r="J352" t="s">
        <v>221</v>
      </c>
    </row>
    <row r="353" spans="5:10" x14ac:dyDescent="0.25">
      <c r="E353">
        <v>22</v>
      </c>
      <c r="F353">
        <v>3</v>
      </c>
      <c r="G353" t="s">
        <v>3</v>
      </c>
      <c r="H353" t="s">
        <v>272</v>
      </c>
      <c r="I353">
        <v>50000</v>
      </c>
      <c r="J353" t="s">
        <v>221</v>
      </c>
    </row>
    <row r="354" spans="5:10" x14ac:dyDescent="0.25">
      <c r="E354">
        <v>22</v>
      </c>
      <c r="F354">
        <v>3</v>
      </c>
      <c r="G354" t="s">
        <v>3</v>
      </c>
      <c r="H354" t="s">
        <v>333</v>
      </c>
      <c r="I354">
        <v>50000</v>
      </c>
      <c r="J354" t="s">
        <v>221</v>
      </c>
    </row>
    <row r="355" spans="5:10" x14ac:dyDescent="0.25">
      <c r="E355">
        <v>22</v>
      </c>
      <c r="F355">
        <v>3</v>
      </c>
      <c r="G355" t="s">
        <v>3</v>
      </c>
      <c r="H355" t="s">
        <v>274</v>
      </c>
      <c r="I355">
        <v>50000</v>
      </c>
      <c r="J355" t="s">
        <v>221</v>
      </c>
    </row>
    <row r="356" spans="5:10" x14ac:dyDescent="0.25">
      <c r="E356">
        <v>22</v>
      </c>
      <c r="F356">
        <v>3</v>
      </c>
      <c r="G356" t="s">
        <v>3</v>
      </c>
      <c r="H356" t="s">
        <v>286</v>
      </c>
      <c r="I356">
        <v>50000</v>
      </c>
      <c r="J356" t="s">
        <v>221</v>
      </c>
    </row>
    <row r="357" spans="5:10" x14ac:dyDescent="0.25">
      <c r="E357">
        <v>22</v>
      </c>
      <c r="F357">
        <v>3</v>
      </c>
      <c r="G357" t="s">
        <v>3</v>
      </c>
      <c r="H357" t="s">
        <v>288</v>
      </c>
      <c r="I357">
        <v>50000</v>
      </c>
      <c r="J357" t="s">
        <v>221</v>
      </c>
    </row>
    <row r="358" spans="5:10" x14ac:dyDescent="0.25">
      <c r="E358">
        <v>22</v>
      </c>
      <c r="F358">
        <v>3</v>
      </c>
      <c r="G358" t="s">
        <v>3</v>
      </c>
      <c r="H358" t="s">
        <v>289</v>
      </c>
      <c r="I358">
        <v>50000</v>
      </c>
      <c r="J358" t="s">
        <v>221</v>
      </c>
    </row>
    <row r="359" spans="5:10" x14ac:dyDescent="0.25">
      <c r="E359">
        <v>22</v>
      </c>
      <c r="F359">
        <v>3</v>
      </c>
      <c r="G359" t="s">
        <v>3</v>
      </c>
      <c r="H359" t="s">
        <v>290</v>
      </c>
      <c r="I359">
        <v>50000</v>
      </c>
      <c r="J359" t="s">
        <v>221</v>
      </c>
    </row>
    <row r="360" spans="5:10" x14ac:dyDescent="0.25">
      <c r="E360">
        <v>22</v>
      </c>
      <c r="F360">
        <v>3</v>
      </c>
      <c r="G360" t="s">
        <v>3</v>
      </c>
      <c r="H360" t="s">
        <v>259</v>
      </c>
      <c r="I360">
        <v>50000</v>
      </c>
      <c r="J360" t="s">
        <v>221</v>
      </c>
    </row>
    <row r="361" spans="5:10" x14ac:dyDescent="0.25">
      <c r="E361">
        <v>22</v>
      </c>
      <c r="F361">
        <v>3</v>
      </c>
      <c r="G361" t="s">
        <v>3</v>
      </c>
      <c r="H361" t="s">
        <v>291</v>
      </c>
      <c r="I361">
        <v>50000</v>
      </c>
      <c r="J361" t="s">
        <v>221</v>
      </c>
    </row>
    <row r="362" spans="5:10" x14ac:dyDescent="0.25">
      <c r="E362">
        <v>22</v>
      </c>
      <c r="F362">
        <v>3</v>
      </c>
      <c r="G362" t="s">
        <v>3</v>
      </c>
      <c r="H362" t="s">
        <v>301</v>
      </c>
      <c r="I362">
        <v>50000</v>
      </c>
      <c r="J362" t="s">
        <v>221</v>
      </c>
    </row>
    <row r="363" spans="5:10" x14ac:dyDescent="0.25">
      <c r="E363">
        <v>22</v>
      </c>
      <c r="F363">
        <v>3</v>
      </c>
      <c r="G363" t="s">
        <v>3</v>
      </c>
      <c r="H363" t="s">
        <v>292</v>
      </c>
      <c r="I363">
        <v>50000</v>
      </c>
      <c r="J363" t="s">
        <v>221</v>
      </c>
    </row>
    <row r="364" spans="5:10" x14ac:dyDescent="0.25">
      <c r="E364">
        <v>22</v>
      </c>
      <c r="F364">
        <v>3</v>
      </c>
      <c r="G364" t="s">
        <v>3</v>
      </c>
      <c r="H364" t="s">
        <v>293</v>
      </c>
      <c r="I364">
        <v>50000</v>
      </c>
      <c r="J364" t="s">
        <v>221</v>
      </c>
    </row>
    <row r="365" spans="5:10" x14ac:dyDescent="0.25">
      <c r="E365">
        <v>22</v>
      </c>
      <c r="F365">
        <v>3</v>
      </c>
      <c r="G365" t="s">
        <v>3</v>
      </c>
      <c r="H365" t="s">
        <v>280</v>
      </c>
      <c r="I365">
        <v>50000</v>
      </c>
      <c r="J365" t="s">
        <v>221</v>
      </c>
    </row>
    <row r="366" spans="5:10" x14ac:dyDescent="0.25">
      <c r="E366">
        <v>22</v>
      </c>
      <c r="F366">
        <v>3</v>
      </c>
      <c r="G366" t="s">
        <v>3</v>
      </c>
      <c r="H366" t="s">
        <v>294</v>
      </c>
      <c r="I366">
        <v>50000</v>
      </c>
      <c r="J366" t="s">
        <v>221</v>
      </c>
    </row>
    <row r="367" spans="5:10" x14ac:dyDescent="0.25">
      <c r="E367">
        <v>22</v>
      </c>
      <c r="F367">
        <v>3</v>
      </c>
      <c r="G367" t="s">
        <v>3</v>
      </c>
      <c r="H367" t="s">
        <v>243</v>
      </c>
      <c r="I367">
        <v>50000</v>
      </c>
      <c r="J367" t="s">
        <v>221</v>
      </c>
    </row>
    <row r="368" spans="5:10" x14ac:dyDescent="0.25">
      <c r="E368">
        <v>22</v>
      </c>
      <c r="F368">
        <v>3</v>
      </c>
      <c r="G368" t="s">
        <v>3</v>
      </c>
      <c r="H368" t="s">
        <v>244</v>
      </c>
      <c r="I368">
        <v>50000</v>
      </c>
      <c r="J368" t="s">
        <v>221</v>
      </c>
    </row>
    <row r="369" spans="5:10" x14ac:dyDescent="0.25">
      <c r="E369">
        <v>22</v>
      </c>
      <c r="F369">
        <v>3</v>
      </c>
      <c r="G369" t="s">
        <v>3</v>
      </c>
      <c r="H369" t="s">
        <v>250</v>
      </c>
      <c r="I369">
        <v>7500</v>
      </c>
      <c r="J369" t="s">
        <v>221</v>
      </c>
    </row>
    <row r="370" spans="5:10" x14ac:dyDescent="0.25">
      <c r="E370">
        <v>22</v>
      </c>
      <c r="F370">
        <v>3</v>
      </c>
      <c r="G370" t="s">
        <v>3</v>
      </c>
      <c r="H370" t="s">
        <v>246</v>
      </c>
      <c r="I370">
        <v>50000</v>
      </c>
      <c r="J370" t="s">
        <v>221</v>
      </c>
    </row>
    <row r="371" spans="5:10" x14ac:dyDescent="0.25">
      <c r="E371">
        <v>22</v>
      </c>
      <c r="F371">
        <v>3</v>
      </c>
      <c r="G371" t="s">
        <v>3</v>
      </c>
      <c r="H371" t="s">
        <v>334</v>
      </c>
      <c r="I371">
        <v>50000</v>
      </c>
      <c r="J371" t="s">
        <v>221</v>
      </c>
    </row>
    <row r="372" spans="5:10" x14ac:dyDescent="0.25">
      <c r="E372">
        <v>22</v>
      </c>
      <c r="F372">
        <v>3</v>
      </c>
      <c r="G372" t="s">
        <v>260</v>
      </c>
      <c r="H372" t="s">
        <v>285</v>
      </c>
      <c r="I372">
        <v>50000</v>
      </c>
      <c r="J372" t="s">
        <v>221</v>
      </c>
    </row>
    <row r="373" spans="5:10" x14ac:dyDescent="0.25">
      <c r="E373">
        <v>22</v>
      </c>
      <c r="F373">
        <v>3</v>
      </c>
      <c r="G373" t="s">
        <v>260</v>
      </c>
      <c r="H373" t="s">
        <v>309</v>
      </c>
      <c r="I373">
        <v>50000</v>
      </c>
      <c r="J373" t="s">
        <v>221</v>
      </c>
    </row>
    <row r="374" spans="5:10" x14ac:dyDescent="0.25">
      <c r="E374">
        <v>22</v>
      </c>
      <c r="F374">
        <v>3</v>
      </c>
      <c r="G374" t="s">
        <v>260</v>
      </c>
      <c r="H374" t="s">
        <v>271</v>
      </c>
      <c r="I374">
        <v>50000</v>
      </c>
      <c r="J374" t="s">
        <v>221</v>
      </c>
    </row>
    <row r="375" spans="5:10" x14ac:dyDescent="0.25">
      <c r="E375">
        <v>22</v>
      </c>
      <c r="F375">
        <v>3</v>
      </c>
      <c r="G375" t="s">
        <v>260</v>
      </c>
      <c r="H375" t="s">
        <v>310</v>
      </c>
      <c r="I375">
        <v>50000</v>
      </c>
      <c r="J375" t="s">
        <v>221</v>
      </c>
    </row>
    <row r="376" spans="5:10" x14ac:dyDescent="0.25">
      <c r="E376">
        <v>22</v>
      </c>
      <c r="F376">
        <v>3</v>
      </c>
      <c r="G376" t="s">
        <v>260</v>
      </c>
      <c r="H376" t="s">
        <v>335</v>
      </c>
      <c r="I376">
        <v>50000</v>
      </c>
      <c r="J376" t="s">
        <v>221</v>
      </c>
    </row>
    <row r="377" spans="5:10" x14ac:dyDescent="0.25">
      <c r="E377">
        <v>22</v>
      </c>
      <c r="F377">
        <v>3</v>
      </c>
      <c r="G377" t="s">
        <v>260</v>
      </c>
      <c r="H377" t="s">
        <v>287</v>
      </c>
      <c r="I377">
        <v>50000</v>
      </c>
      <c r="J377" t="s">
        <v>221</v>
      </c>
    </row>
    <row r="378" spans="5:10" x14ac:dyDescent="0.25">
      <c r="E378">
        <v>22</v>
      </c>
      <c r="F378">
        <v>3</v>
      </c>
      <c r="G378" t="s">
        <v>260</v>
      </c>
      <c r="H378" t="s">
        <v>312</v>
      </c>
      <c r="I378">
        <v>25000</v>
      </c>
      <c r="J378" t="s">
        <v>221</v>
      </c>
    </row>
    <row r="379" spans="5:10" x14ac:dyDescent="0.25">
      <c r="E379">
        <v>22</v>
      </c>
      <c r="F379">
        <v>3</v>
      </c>
      <c r="G379" t="s">
        <v>260</v>
      </c>
      <c r="H379" t="s">
        <v>267</v>
      </c>
      <c r="I379">
        <v>10000</v>
      </c>
      <c r="J379" t="s">
        <v>221</v>
      </c>
    </row>
    <row r="380" spans="5:10" x14ac:dyDescent="0.25">
      <c r="E380">
        <v>22</v>
      </c>
      <c r="F380">
        <v>3</v>
      </c>
      <c r="G380" t="s">
        <v>260</v>
      </c>
      <c r="H380" t="s">
        <v>261</v>
      </c>
      <c r="I380">
        <v>40000</v>
      </c>
      <c r="J380" t="s">
        <v>221</v>
      </c>
    </row>
    <row r="381" spans="5:10" x14ac:dyDescent="0.25">
      <c r="E381">
        <v>22</v>
      </c>
      <c r="F381">
        <v>3</v>
      </c>
      <c r="G381" t="s">
        <v>260</v>
      </c>
      <c r="H381" t="s">
        <v>324</v>
      </c>
      <c r="I381">
        <v>50000</v>
      </c>
      <c r="J381" t="s">
        <v>221</v>
      </c>
    </row>
    <row r="382" spans="5:10" x14ac:dyDescent="0.25">
      <c r="E382">
        <v>22</v>
      </c>
      <c r="F382">
        <v>3</v>
      </c>
      <c r="G382" t="s">
        <v>260</v>
      </c>
      <c r="H382" t="s">
        <v>259</v>
      </c>
      <c r="I382">
        <v>50000</v>
      </c>
      <c r="J382" t="s">
        <v>221</v>
      </c>
    </row>
    <row r="383" spans="5:10" x14ac:dyDescent="0.25">
      <c r="E383">
        <v>22</v>
      </c>
      <c r="F383">
        <v>3</v>
      </c>
      <c r="G383" t="s">
        <v>260</v>
      </c>
      <c r="H383" t="s">
        <v>283</v>
      </c>
      <c r="I383">
        <v>50000</v>
      </c>
      <c r="J383" t="s">
        <v>221</v>
      </c>
    </row>
    <row r="384" spans="5:10" x14ac:dyDescent="0.25">
      <c r="E384">
        <v>22</v>
      </c>
      <c r="F384">
        <v>3</v>
      </c>
      <c r="G384" t="s">
        <v>260</v>
      </c>
      <c r="H384" t="s">
        <v>315</v>
      </c>
      <c r="I384">
        <v>50000</v>
      </c>
      <c r="J384" t="s">
        <v>221</v>
      </c>
    </row>
    <row r="385" spans="5:10" x14ac:dyDescent="0.25">
      <c r="E385">
        <v>22</v>
      </c>
      <c r="F385">
        <v>3</v>
      </c>
      <c r="G385" t="s">
        <v>260</v>
      </c>
      <c r="H385" t="s">
        <v>284</v>
      </c>
      <c r="I385">
        <v>25000</v>
      </c>
      <c r="J385" t="s">
        <v>221</v>
      </c>
    </row>
    <row r="386" spans="5:10" x14ac:dyDescent="0.25">
      <c r="E386">
        <v>22</v>
      </c>
      <c r="F386">
        <v>3</v>
      </c>
      <c r="G386" t="s">
        <v>260</v>
      </c>
      <c r="H386" t="s">
        <v>291</v>
      </c>
      <c r="I386">
        <v>50000</v>
      </c>
      <c r="J386" t="s">
        <v>221</v>
      </c>
    </row>
    <row r="387" spans="5:10" x14ac:dyDescent="0.25">
      <c r="E387">
        <v>22</v>
      </c>
      <c r="F387">
        <v>3</v>
      </c>
      <c r="G387" t="s">
        <v>260</v>
      </c>
      <c r="H387" t="s">
        <v>336</v>
      </c>
      <c r="I387">
        <v>75000</v>
      </c>
      <c r="J387" t="s">
        <v>221</v>
      </c>
    </row>
    <row r="388" spans="5:10" x14ac:dyDescent="0.25">
      <c r="E388">
        <v>22</v>
      </c>
      <c r="F388">
        <v>3</v>
      </c>
      <c r="G388" t="s">
        <v>260</v>
      </c>
      <c r="H388" t="s">
        <v>318</v>
      </c>
      <c r="I388">
        <v>50000</v>
      </c>
      <c r="J388" t="s">
        <v>221</v>
      </c>
    </row>
    <row r="389" spans="5:10" x14ac:dyDescent="0.25">
      <c r="E389">
        <v>22</v>
      </c>
      <c r="F389">
        <v>3</v>
      </c>
      <c r="G389" t="s">
        <v>260</v>
      </c>
      <c r="H389" t="s">
        <v>319</v>
      </c>
      <c r="I389">
        <v>50000</v>
      </c>
      <c r="J389" t="s">
        <v>221</v>
      </c>
    </row>
    <row r="390" spans="5:10" x14ac:dyDescent="0.25">
      <c r="E390">
        <v>22</v>
      </c>
      <c r="F390">
        <v>3</v>
      </c>
      <c r="G390" t="s">
        <v>260</v>
      </c>
      <c r="H390" t="s">
        <v>263</v>
      </c>
      <c r="I390">
        <v>50000</v>
      </c>
      <c r="J390" t="s">
        <v>221</v>
      </c>
    </row>
    <row r="391" spans="5:10" x14ac:dyDescent="0.25">
      <c r="E391">
        <v>22</v>
      </c>
      <c r="F391">
        <v>3</v>
      </c>
      <c r="G391" t="s">
        <v>260</v>
      </c>
      <c r="H391" t="s">
        <v>264</v>
      </c>
      <c r="I391">
        <v>50000</v>
      </c>
      <c r="J391" t="s">
        <v>221</v>
      </c>
    </row>
    <row r="392" spans="5:10" x14ac:dyDescent="0.25">
      <c r="E392">
        <v>22</v>
      </c>
      <c r="F392">
        <v>3</v>
      </c>
      <c r="G392" t="s">
        <v>260</v>
      </c>
      <c r="H392" t="s">
        <v>262</v>
      </c>
      <c r="I392">
        <v>10000</v>
      </c>
      <c r="J392" t="s">
        <v>221</v>
      </c>
    </row>
    <row r="393" spans="5:10" x14ac:dyDescent="0.25">
      <c r="E393">
        <v>22</v>
      </c>
      <c r="F393">
        <v>3</v>
      </c>
      <c r="G393" t="s">
        <v>260</v>
      </c>
      <c r="H393" t="s">
        <v>321</v>
      </c>
      <c r="I393">
        <v>50000</v>
      </c>
      <c r="J393" t="s">
        <v>221</v>
      </c>
    </row>
    <row r="394" spans="5:10" x14ac:dyDescent="0.25">
      <c r="E394">
        <v>22</v>
      </c>
      <c r="F394">
        <v>3</v>
      </c>
      <c r="G394" t="s">
        <v>260</v>
      </c>
      <c r="H394" t="s">
        <v>337</v>
      </c>
      <c r="I394">
        <v>50000</v>
      </c>
      <c r="J394" t="s">
        <v>221</v>
      </c>
    </row>
    <row r="395" spans="5:10" x14ac:dyDescent="0.25">
      <c r="E395">
        <v>22</v>
      </c>
      <c r="F395">
        <v>3</v>
      </c>
      <c r="G395" t="s">
        <v>260</v>
      </c>
      <c r="H395" t="s">
        <v>322</v>
      </c>
      <c r="I395">
        <v>50000</v>
      </c>
      <c r="J395" t="s">
        <v>221</v>
      </c>
    </row>
    <row r="396" spans="5:10" x14ac:dyDescent="0.25">
      <c r="E396">
        <v>22</v>
      </c>
      <c r="F396">
        <v>3</v>
      </c>
      <c r="G396" t="s">
        <v>260</v>
      </c>
      <c r="H396" t="s">
        <v>323</v>
      </c>
      <c r="I396">
        <v>50000</v>
      </c>
      <c r="J396" t="s">
        <v>221</v>
      </c>
    </row>
    <row r="397" spans="5:10" x14ac:dyDescent="0.25">
      <c r="E397">
        <v>22</v>
      </c>
      <c r="F397">
        <v>3</v>
      </c>
      <c r="G397" t="s">
        <v>260</v>
      </c>
      <c r="H397" t="s">
        <v>266</v>
      </c>
      <c r="I397">
        <v>50000</v>
      </c>
      <c r="J397" t="s">
        <v>221</v>
      </c>
    </row>
    <row r="398" spans="5:10" x14ac:dyDescent="0.25">
      <c r="E398">
        <v>22</v>
      </c>
      <c r="F398">
        <v>3</v>
      </c>
      <c r="G398" t="s">
        <v>260</v>
      </c>
      <c r="H398" t="s">
        <v>296</v>
      </c>
      <c r="I398">
        <v>50000</v>
      </c>
      <c r="J398" t="s">
        <v>221</v>
      </c>
    </row>
    <row r="399" spans="5:10" x14ac:dyDescent="0.25">
      <c r="E399">
        <v>22</v>
      </c>
      <c r="F399">
        <v>3</v>
      </c>
      <c r="G399" t="s">
        <v>1</v>
      </c>
      <c r="H399" t="s">
        <v>285</v>
      </c>
      <c r="I399">
        <v>50000</v>
      </c>
      <c r="J399" t="s">
        <v>221</v>
      </c>
    </row>
    <row r="400" spans="5:10" x14ac:dyDescent="0.25">
      <c r="E400">
        <v>22</v>
      </c>
      <c r="F400">
        <v>3</v>
      </c>
      <c r="G400" t="s">
        <v>1</v>
      </c>
      <c r="H400" t="s">
        <v>312</v>
      </c>
      <c r="I400">
        <v>25000</v>
      </c>
      <c r="J400" t="s">
        <v>221</v>
      </c>
    </row>
    <row r="401" spans="5:10" x14ac:dyDescent="0.25">
      <c r="E401">
        <v>22</v>
      </c>
      <c r="F401">
        <v>3</v>
      </c>
      <c r="G401" t="s">
        <v>1</v>
      </c>
      <c r="H401" t="s">
        <v>253</v>
      </c>
      <c r="I401">
        <v>50000</v>
      </c>
      <c r="J401" t="s">
        <v>221</v>
      </c>
    </row>
    <row r="402" spans="5:10" x14ac:dyDescent="0.25">
      <c r="E402">
        <v>22</v>
      </c>
      <c r="F402">
        <v>3</v>
      </c>
      <c r="G402" t="s">
        <v>1</v>
      </c>
      <c r="H402" t="s">
        <v>289</v>
      </c>
      <c r="I402">
        <v>50000</v>
      </c>
      <c r="J402" t="s">
        <v>221</v>
      </c>
    </row>
    <row r="403" spans="5:10" x14ac:dyDescent="0.25">
      <c r="E403">
        <v>22</v>
      </c>
      <c r="F403">
        <v>3</v>
      </c>
      <c r="G403" t="s">
        <v>1</v>
      </c>
      <c r="H403" t="s">
        <v>267</v>
      </c>
      <c r="I403">
        <v>10000</v>
      </c>
      <c r="J403" t="s">
        <v>221</v>
      </c>
    </row>
    <row r="404" spans="5:10" x14ac:dyDescent="0.25">
      <c r="E404">
        <v>22</v>
      </c>
      <c r="F404">
        <v>3</v>
      </c>
      <c r="G404" t="s">
        <v>1</v>
      </c>
      <c r="H404" t="s">
        <v>325</v>
      </c>
      <c r="I404">
        <v>50000</v>
      </c>
      <c r="J404" t="s">
        <v>221</v>
      </c>
    </row>
    <row r="405" spans="5:10" x14ac:dyDescent="0.25">
      <c r="E405">
        <v>22</v>
      </c>
      <c r="F405">
        <v>3</v>
      </c>
      <c r="G405" t="s">
        <v>1</v>
      </c>
      <c r="H405" t="s">
        <v>324</v>
      </c>
      <c r="I405">
        <v>50000</v>
      </c>
      <c r="J405" t="s">
        <v>221</v>
      </c>
    </row>
    <row r="406" spans="5:10" x14ac:dyDescent="0.25">
      <c r="E406">
        <v>22</v>
      </c>
      <c r="F406">
        <v>3</v>
      </c>
      <c r="G406" t="s">
        <v>1</v>
      </c>
      <c r="H406" t="s">
        <v>321</v>
      </c>
      <c r="I406">
        <v>50000</v>
      </c>
      <c r="J406" t="s">
        <v>221</v>
      </c>
    </row>
    <row r="407" spans="5:10" x14ac:dyDescent="0.25">
      <c r="E407">
        <v>22</v>
      </c>
      <c r="F407">
        <v>3</v>
      </c>
      <c r="G407" t="s">
        <v>1</v>
      </c>
      <c r="H407" t="s">
        <v>264</v>
      </c>
      <c r="I407">
        <v>50000</v>
      </c>
      <c r="J407" t="s">
        <v>221</v>
      </c>
    </row>
    <row r="408" spans="5:10" x14ac:dyDescent="0.25">
      <c r="E408">
        <v>22</v>
      </c>
      <c r="F408">
        <v>3</v>
      </c>
      <c r="G408" t="s">
        <v>1</v>
      </c>
      <c r="H408" t="s">
        <v>263</v>
      </c>
      <c r="I408">
        <v>50000</v>
      </c>
      <c r="J408" t="s">
        <v>221</v>
      </c>
    </row>
    <row r="409" spans="5:10" x14ac:dyDescent="0.25">
      <c r="E409">
        <v>22</v>
      </c>
      <c r="F409">
        <v>3</v>
      </c>
      <c r="G409" t="s">
        <v>1</v>
      </c>
      <c r="H409" t="s">
        <v>329</v>
      </c>
      <c r="I409">
        <v>50000</v>
      </c>
      <c r="J409" t="s">
        <v>221</v>
      </c>
    </row>
    <row r="410" spans="5:10" x14ac:dyDescent="0.25">
      <c r="E410">
        <v>22</v>
      </c>
      <c r="F410">
        <v>3</v>
      </c>
      <c r="G410" t="s">
        <v>1</v>
      </c>
      <c r="H410" t="s">
        <v>291</v>
      </c>
      <c r="I410">
        <v>50000</v>
      </c>
      <c r="J410" t="s">
        <v>221</v>
      </c>
    </row>
    <row r="411" spans="5:10" x14ac:dyDescent="0.25">
      <c r="E411">
        <v>22</v>
      </c>
      <c r="F411">
        <v>3</v>
      </c>
      <c r="G411" t="s">
        <v>1</v>
      </c>
      <c r="H411" t="s">
        <v>252</v>
      </c>
      <c r="I411">
        <v>10000</v>
      </c>
      <c r="J411" t="s">
        <v>221</v>
      </c>
    </row>
    <row r="412" spans="5:10" x14ac:dyDescent="0.25">
      <c r="E412">
        <v>22</v>
      </c>
      <c r="F412">
        <v>3</v>
      </c>
      <c r="G412" t="s">
        <v>1</v>
      </c>
      <c r="H412" t="s">
        <v>284</v>
      </c>
      <c r="I412">
        <v>25000</v>
      </c>
      <c r="J412" t="s">
        <v>221</v>
      </c>
    </row>
    <row r="413" spans="5:10" x14ac:dyDescent="0.25">
      <c r="E413">
        <v>22</v>
      </c>
      <c r="F413">
        <v>3</v>
      </c>
      <c r="G413" t="s">
        <v>1</v>
      </c>
      <c r="H413" t="s">
        <v>295</v>
      </c>
      <c r="I413">
        <v>50000</v>
      </c>
      <c r="J413" t="s">
        <v>221</v>
      </c>
    </row>
    <row r="414" spans="5:10" x14ac:dyDescent="0.25">
      <c r="E414">
        <v>22</v>
      </c>
      <c r="F414">
        <v>3</v>
      </c>
      <c r="G414" t="s">
        <v>1</v>
      </c>
      <c r="H414" t="s">
        <v>296</v>
      </c>
      <c r="I414">
        <v>50000</v>
      </c>
      <c r="J414" t="s">
        <v>221</v>
      </c>
    </row>
    <row r="415" spans="5:10" x14ac:dyDescent="0.25">
      <c r="E415">
        <v>22</v>
      </c>
      <c r="F415">
        <v>3</v>
      </c>
      <c r="G415" t="s">
        <v>1</v>
      </c>
      <c r="H415" t="s">
        <v>271</v>
      </c>
      <c r="I415">
        <v>50000</v>
      </c>
      <c r="J415" t="s">
        <v>221</v>
      </c>
    </row>
    <row r="416" spans="5:10" x14ac:dyDescent="0.25">
      <c r="E416">
        <v>22</v>
      </c>
      <c r="F416">
        <v>3</v>
      </c>
      <c r="G416" t="s">
        <v>1</v>
      </c>
      <c r="H416" t="s">
        <v>274</v>
      </c>
      <c r="I416">
        <v>50000</v>
      </c>
      <c r="J416" t="s">
        <v>221</v>
      </c>
    </row>
    <row r="417" spans="5:10" x14ac:dyDescent="0.25">
      <c r="E417">
        <v>22</v>
      </c>
      <c r="F417">
        <v>3</v>
      </c>
      <c r="G417" t="s">
        <v>1</v>
      </c>
      <c r="H417" t="s">
        <v>247</v>
      </c>
      <c r="I417">
        <v>50000</v>
      </c>
      <c r="J417" t="s">
        <v>221</v>
      </c>
    </row>
    <row r="418" spans="5:10" x14ac:dyDescent="0.25">
      <c r="E418">
        <v>22</v>
      </c>
      <c r="F418">
        <v>3</v>
      </c>
      <c r="G418" t="s">
        <v>1</v>
      </c>
      <c r="H418" t="s">
        <v>287</v>
      </c>
      <c r="I418">
        <v>50000</v>
      </c>
      <c r="J418" t="s">
        <v>221</v>
      </c>
    </row>
    <row r="419" spans="5:10" x14ac:dyDescent="0.25">
      <c r="E419">
        <v>16</v>
      </c>
      <c r="F419">
        <v>5</v>
      </c>
      <c r="G419" t="s">
        <v>260</v>
      </c>
      <c r="H419" t="s">
        <v>285</v>
      </c>
      <c r="I419">
        <v>50000</v>
      </c>
      <c r="J419" t="s">
        <v>221</v>
      </c>
    </row>
    <row r="420" spans="5:10" x14ac:dyDescent="0.25">
      <c r="E420">
        <v>16</v>
      </c>
      <c r="F420">
        <v>5</v>
      </c>
      <c r="G420" t="s">
        <v>260</v>
      </c>
      <c r="H420" t="s">
        <v>338</v>
      </c>
      <c r="I420">
        <v>75000</v>
      </c>
      <c r="J420" t="s">
        <v>221</v>
      </c>
    </row>
    <row r="421" spans="5:10" x14ac:dyDescent="0.25">
      <c r="E421">
        <v>16</v>
      </c>
      <c r="F421">
        <v>5</v>
      </c>
      <c r="G421" t="s">
        <v>260</v>
      </c>
      <c r="H421" t="s">
        <v>287</v>
      </c>
      <c r="I421">
        <v>50000</v>
      </c>
      <c r="J421" t="s">
        <v>221</v>
      </c>
    </row>
    <row r="422" spans="5:10" x14ac:dyDescent="0.25">
      <c r="E422">
        <v>16</v>
      </c>
      <c r="F422">
        <v>5</v>
      </c>
      <c r="G422" t="s">
        <v>260</v>
      </c>
      <c r="H422" t="s">
        <v>339</v>
      </c>
      <c r="I422">
        <v>50000</v>
      </c>
      <c r="J422" t="s">
        <v>221</v>
      </c>
    </row>
    <row r="423" spans="5:10" x14ac:dyDescent="0.25">
      <c r="E423">
        <v>16</v>
      </c>
      <c r="F423">
        <v>5</v>
      </c>
      <c r="G423" t="s">
        <v>260</v>
      </c>
      <c r="H423" t="s">
        <v>283</v>
      </c>
      <c r="I423">
        <v>50000</v>
      </c>
      <c r="J423" t="s">
        <v>221</v>
      </c>
    </row>
    <row r="424" spans="5:10" x14ac:dyDescent="0.25">
      <c r="E424">
        <v>16</v>
      </c>
      <c r="F424">
        <v>5</v>
      </c>
      <c r="G424" t="s">
        <v>260</v>
      </c>
      <c r="H424" t="s">
        <v>316</v>
      </c>
      <c r="I424">
        <v>50000</v>
      </c>
      <c r="J424" t="s">
        <v>221</v>
      </c>
    </row>
    <row r="425" spans="5:10" x14ac:dyDescent="0.25">
      <c r="E425">
        <v>16</v>
      </c>
      <c r="F425">
        <v>5</v>
      </c>
      <c r="G425" t="s">
        <v>260</v>
      </c>
      <c r="H425" t="s">
        <v>291</v>
      </c>
      <c r="I425">
        <v>50000</v>
      </c>
      <c r="J425" t="s">
        <v>221</v>
      </c>
    </row>
    <row r="426" spans="5:10" x14ac:dyDescent="0.25">
      <c r="E426">
        <v>16</v>
      </c>
      <c r="F426">
        <v>5</v>
      </c>
      <c r="G426" t="s">
        <v>260</v>
      </c>
      <c r="H426" t="s">
        <v>336</v>
      </c>
      <c r="I426">
        <v>75000</v>
      </c>
      <c r="J426" t="s">
        <v>221</v>
      </c>
    </row>
    <row r="427" spans="5:10" x14ac:dyDescent="0.25">
      <c r="E427">
        <v>16</v>
      </c>
      <c r="F427">
        <v>5</v>
      </c>
      <c r="G427" t="s">
        <v>260</v>
      </c>
      <c r="H427" t="s">
        <v>319</v>
      </c>
      <c r="I427">
        <v>50000</v>
      </c>
      <c r="J427" t="s">
        <v>221</v>
      </c>
    </row>
    <row r="428" spans="5:10" x14ac:dyDescent="0.25">
      <c r="E428">
        <v>16</v>
      </c>
      <c r="F428">
        <v>5</v>
      </c>
      <c r="G428" t="s">
        <v>260</v>
      </c>
      <c r="H428" t="s">
        <v>271</v>
      </c>
      <c r="I428">
        <v>50000</v>
      </c>
      <c r="J428" t="s">
        <v>221</v>
      </c>
    </row>
    <row r="429" spans="5:10" x14ac:dyDescent="0.25">
      <c r="E429">
        <v>16</v>
      </c>
      <c r="F429">
        <v>5</v>
      </c>
      <c r="G429" t="s">
        <v>260</v>
      </c>
      <c r="H429" t="s">
        <v>263</v>
      </c>
      <c r="I429">
        <v>50000</v>
      </c>
      <c r="J429" t="s">
        <v>221</v>
      </c>
    </row>
    <row r="430" spans="5:10" x14ac:dyDescent="0.25">
      <c r="E430">
        <v>16</v>
      </c>
      <c r="F430">
        <v>5</v>
      </c>
      <c r="G430" t="s">
        <v>260</v>
      </c>
      <c r="H430" t="s">
        <v>264</v>
      </c>
      <c r="I430">
        <v>50000</v>
      </c>
      <c r="J430" t="s">
        <v>221</v>
      </c>
    </row>
    <row r="431" spans="5:10" x14ac:dyDescent="0.25">
      <c r="E431">
        <v>16</v>
      </c>
      <c r="F431">
        <v>5</v>
      </c>
      <c r="G431" t="s">
        <v>260</v>
      </c>
      <c r="H431" t="s">
        <v>246</v>
      </c>
      <c r="I431">
        <v>50000</v>
      </c>
      <c r="J431" t="s">
        <v>221</v>
      </c>
    </row>
    <row r="432" spans="5:10" x14ac:dyDescent="0.25">
      <c r="E432">
        <v>16</v>
      </c>
      <c r="F432">
        <v>5</v>
      </c>
      <c r="G432" t="s">
        <v>260</v>
      </c>
      <c r="H432" t="s">
        <v>320</v>
      </c>
      <c r="I432">
        <v>50000</v>
      </c>
      <c r="J432" t="s">
        <v>221</v>
      </c>
    </row>
    <row r="433" spans="5:10" x14ac:dyDescent="0.25">
      <c r="E433">
        <v>16</v>
      </c>
      <c r="F433">
        <v>5</v>
      </c>
      <c r="G433" t="s">
        <v>260</v>
      </c>
      <c r="H433" t="s">
        <v>340</v>
      </c>
      <c r="I433">
        <v>50000</v>
      </c>
      <c r="J433" t="s">
        <v>221</v>
      </c>
    </row>
    <row r="434" spans="5:10" x14ac:dyDescent="0.25">
      <c r="E434">
        <v>18</v>
      </c>
      <c r="F434">
        <v>7</v>
      </c>
      <c r="G434" t="s">
        <v>260</v>
      </c>
      <c r="H434" t="s">
        <v>261</v>
      </c>
      <c r="I434">
        <v>40000</v>
      </c>
      <c r="J434" t="s">
        <v>221</v>
      </c>
    </row>
    <row r="435" spans="5:10" x14ac:dyDescent="0.25">
      <c r="E435">
        <v>11</v>
      </c>
      <c r="F435">
        <v>1</v>
      </c>
      <c r="G435" t="s">
        <v>3</v>
      </c>
      <c r="H435" t="s">
        <v>272</v>
      </c>
      <c r="I435">
        <v>50000</v>
      </c>
      <c r="J435" t="s">
        <v>199</v>
      </c>
    </row>
    <row r="436" spans="5:10" x14ac:dyDescent="0.25">
      <c r="E436">
        <v>11</v>
      </c>
      <c r="F436">
        <v>1</v>
      </c>
      <c r="G436" t="s">
        <v>3</v>
      </c>
      <c r="H436" t="s">
        <v>296</v>
      </c>
      <c r="I436">
        <v>50000</v>
      </c>
      <c r="J436" t="s">
        <v>199</v>
      </c>
    </row>
    <row r="437" spans="5:10" x14ac:dyDescent="0.25">
      <c r="E437">
        <v>11</v>
      </c>
      <c r="F437">
        <v>1</v>
      </c>
      <c r="G437" t="s">
        <v>3</v>
      </c>
      <c r="H437" t="s">
        <v>274</v>
      </c>
      <c r="I437">
        <v>50000</v>
      </c>
      <c r="J437" t="s">
        <v>199</v>
      </c>
    </row>
    <row r="438" spans="5:10" x14ac:dyDescent="0.25">
      <c r="E438">
        <v>11</v>
      </c>
      <c r="F438">
        <v>1</v>
      </c>
      <c r="G438" t="s">
        <v>3</v>
      </c>
      <c r="H438" t="s">
        <v>275</v>
      </c>
      <c r="I438">
        <v>50000</v>
      </c>
      <c r="J438" t="s">
        <v>199</v>
      </c>
    </row>
    <row r="439" spans="5:10" x14ac:dyDescent="0.25">
      <c r="E439">
        <v>11</v>
      </c>
      <c r="F439">
        <v>1</v>
      </c>
      <c r="G439" t="s">
        <v>3</v>
      </c>
      <c r="H439" t="s">
        <v>247</v>
      </c>
      <c r="I439">
        <v>50000</v>
      </c>
      <c r="J439" t="s">
        <v>199</v>
      </c>
    </row>
    <row r="440" spans="5:10" x14ac:dyDescent="0.25">
      <c r="E440">
        <v>11</v>
      </c>
      <c r="F440">
        <v>1</v>
      </c>
      <c r="G440" t="s">
        <v>3</v>
      </c>
      <c r="H440" t="s">
        <v>287</v>
      </c>
      <c r="I440">
        <v>50000</v>
      </c>
      <c r="J440" t="s">
        <v>199</v>
      </c>
    </row>
    <row r="441" spans="5:10" x14ac:dyDescent="0.25">
      <c r="E441">
        <v>11</v>
      </c>
      <c r="F441">
        <v>1</v>
      </c>
      <c r="G441" t="s">
        <v>3</v>
      </c>
      <c r="H441" t="s">
        <v>289</v>
      </c>
      <c r="I441">
        <v>50000</v>
      </c>
      <c r="J441" t="s">
        <v>199</v>
      </c>
    </row>
    <row r="442" spans="5:10" x14ac:dyDescent="0.25">
      <c r="E442">
        <v>11</v>
      </c>
      <c r="F442">
        <v>1</v>
      </c>
      <c r="G442" t="s">
        <v>3</v>
      </c>
      <c r="H442" t="s">
        <v>290</v>
      </c>
      <c r="I442">
        <v>50000</v>
      </c>
      <c r="J442" t="s">
        <v>199</v>
      </c>
    </row>
    <row r="443" spans="5:10" x14ac:dyDescent="0.25">
      <c r="E443">
        <v>11</v>
      </c>
      <c r="F443">
        <v>1</v>
      </c>
      <c r="G443" t="s">
        <v>3</v>
      </c>
      <c r="H443" t="s">
        <v>291</v>
      </c>
      <c r="I443">
        <v>50000</v>
      </c>
      <c r="J443" t="s">
        <v>199</v>
      </c>
    </row>
    <row r="444" spans="5:10" x14ac:dyDescent="0.25">
      <c r="E444">
        <v>11</v>
      </c>
      <c r="F444">
        <v>1</v>
      </c>
      <c r="G444" t="s">
        <v>3</v>
      </c>
      <c r="H444" t="s">
        <v>313</v>
      </c>
      <c r="I444">
        <v>50000</v>
      </c>
      <c r="J444" t="s">
        <v>199</v>
      </c>
    </row>
    <row r="445" spans="5:10" x14ac:dyDescent="0.25">
      <c r="E445">
        <v>11</v>
      </c>
      <c r="F445">
        <v>1</v>
      </c>
      <c r="G445" t="s">
        <v>3</v>
      </c>
      <c r="H445" t="s">
        <v>314</v>
      </c>
      <c r="I445">
        <v>50000</v>
      </c>
      <c r="J445" t="s">
        <v>199</v>
      </c>
    </row>
    <row r="446" spans="5:10" x14ac:dyDescent="0.25">
      <c r="E446">
        <v>11</v>
      </c>
      <c r="F446">
        <v>1</v>
      </c>
      <c r="G446" t="s">
        <v>3</v>
      </c>
      <c r="H446" t="s">
        <v>295</v>
      </c>
      <c r="I446">
        <v>50000</v>
      </c>
      <c r="J446" t="s">
        <v>199</v>
      </c>
    </row>
    <row r="447" spans="5:10" x14ac:dyDescent="0.25">
      <c r="E447">
        <v>11</v>
      </c>
      <c r="F447">
        <v>1</v>
      </c>
      <c r="G447" t="s">
        <v>3</v>
      </c>
      <c r="H447" t="s">
        <v>259</v>
      </c>
      <c r="I447">
        <v>5000</v>
      </c>
      <c r="J447" t="s">
        <v>199</v>
      </c>
    </row>
    <row r="448" spans="5:10" x14ac:dyDescent="0.25">
      <c r="E448">
        <v>11</v>
      </c>
      <c r="F448">
        <v>1</v>
      </c>
      <c r="G448" t="s">
        <v>3</v>
      </c>
      <c r="H448" t="s">
        <v>283</v>
      </c>
      <c r="I448">
        <v>50000</v>
      </c>
      <c r="J448" t="s">
        <v>199</v>
      </c>
    </row>
    <row r="449" spans="5:10" x14ac:dyDescent="0.25">
      <c r="E449">
        <v>11</v>
      </c>
      <c r="F449">
        <v>1</v>
      </c>
      <c r="G449" t="s">
        <v>3</v>
      </c>
      <c r="H449" t="s">
        <v>258</v>
      </c>
      <c r="I449">
        <v>5000</v>
      </c>
      <c r="J449" t="s">
        <v>199</v>
      </c>
    </row>
    <row r="450" spans="5:10" x14ac:dyDescent="0.25">
      <c r="E450">
        <v>11</v>
      </c>
      <c r="F450">
        <v>1</v>
      </c>
      <c r="G450" t="s">
        <v>3</v>
      </c>
      <c r="H450" t="s">
        <v>263</v>
      </c>
      <c r="I450">
        <v>50000</v>
      </c>
      <c r="J450" t="s">
        <v>199</v>
      </c>
    </row>
    <row r="451" spans="5:10" x14ac:dyDescent="0.25">
      <c r="E451">
        <v>11</v>
      </c>
      <c r="F451">
        <v>1</v>
      </c>
      <c r="G451" t="s">
        <v>3</v>
      </c>
      <c r="H451" t="s">
        <v>321</v>
      </c>
      <c r="I451">
        <v>50000</v>
      </c>
      <c r="J451" t="s">
        <v>199</v>
      </c>
    </row>
    <row r="452" spans="5:10" x14ac:dyDescent="0.25">
      <c r="E452">
        <v>11</v>
      </c>
      <c r="F452">
        <v>1</v>
      </c>
      <c r="G452" t="s">
        <v>3</v>
      </c>
      <c r="H452" t="s">
        <v>338</v>
      </c>
      <c r="I452">
        <v>50000</v>
      </c>
      <c r="J452" t="s">
        <v>199</v>
      </c>
    </row>
    <row r="453" spans="5:10" x14ac:dyDescent="0.25">
      <c r="E453">
        <v>11</v>
      </c>
      <c r="F453">
        <v>1</v>
      </c>
      <c r="G453" t="s">
        <v>3</v>
      </c>
      <c r="H453" t="s">
        <v>244</v>
      </c>
      <c r="I453">
        <v>50000</v>
      </c>
      <c r="J453" t="s">
        <v>199</v>
      </c>
    </row>
    <row r="454" spans="5:10" x14ac:dyDescent="0.25">
      <c r="E454">
        <v>11</v>
      </c>
      <c r="F454">
        <v>1</v>
      </c>
      <c r="G454" t="s">
        <v>3</v>
      </c>
      <c r="H454" t="s">
        <v>273</v>
      </c>
      <c r="I454">
        <v>50000</v>
      </c>
      <c r="J454" t="s">
        <v>199</v>
      </c>
    </row>
    <row r="455" spans="5:10" x14ac:dyDescent="0.25">
      <c r="E455">
        <v>11</v>
      </c>
      <c r="F455">
        <v>1</v>
      </c>
      <c r="G455" t="s">
        <v>3</v>
      </c>
      <c r="H455" t="s">
        <v>251</v>
      </c>
      <c r="I455">
        <v>50000</v>
      </c>
      <c r="J455" t="s">
        <v>199</v>
      </c>
    </row>
    <row r="456" spans="5:10" x14ac:dyDescent="0.25">
      <c r="E456">
        <v>11</v>
      </c>
      <c r="F456">
        <v>1</v>
      </c>
      <c r="G456" t="s">
        <v>3</v>
      </c>
      <c r="H456" t="s">
        <v>250</v>
      </c>
      <c r="I456">
        <v>50000</v>
      </c>
      <c r="J456" t="s">
        <v>199</v>
      </c>
    </row>
    <row r="457" spans="5:10" x14ac:dyDescent="0.25">
      <c r="E457">
        <v>11</v>
      </c>
      <c r="F457">
        <v>1</v>
      </c>
      <c r="G457" t="s">
        <v>3</v>
      </c>
      <c r="H457" t="s">
        <v>245</v>
      </c>
      <c r="I457">
        <v>50000</v>
      </c>
      <c r="J457" t="s">
        <v>199</v>
      </c>
    </row>
    <row r="458" spans="5:10" x14ac:dyDescent="0.25">
      <c r="E458">
        <v>11</v>
      </c>
      <c r="F458">
        <v>1</v>
      </c>
      <c r="G458" t="s">
        <v>3</v>
      </c>
      <c r="H458" t="s">
        <v>246</v>
      </c>
      <c r="I458">
        <v>50000</v>
      </c>
      <c r="J458" t="s">
        <v>199</v>
      </c>
    </row>
    <row r="459" spans="5:10" x14ac:dyDescent="0.25">
      <c r="E459">
        <v>11</v>
      </c>
      <c r="F459">
        <v>1</v>
      </c>
      <c r="G459" t="s">
        <v>3</v>
      </c>
      <c r="H459" t="s">
        <v>243</v>
      </c>
      <c r="I459">
        <v>50000</v>
      </c>
      <c r="J459" t="s">
        <v>199</v>
      </c>
    </row>
    <row r="460" spans="5:10" x14ac:dyDescent="0.25">
      <c r="E460">
        <v>11</v>
      </c>
      <c r="F460">
        <v>1</v>
      </c>
      <c r="G460" t="s">
        <v>3</v>
      </c>
      <c r="H460" t="s">
        <v>264</v>
      </c>
      <c r="I460">
        <v>50000</v>
      </c>
      <c r="J460" t="s">
        <v>199</v>
      </c>
    </row>
    <row r="461" spans="5:10" x14ac:dyDescent="0.25">
      <c r="E461">
        <v>11</v>
      </c>
      <c r="F461">
        <v>1</v>
      </c>
      <c r="G461" t="s">
        <v>3</v>
      </c>
      <c r="H461" t="s">
        <v>271</v>
      </c>
      <c r="I461">
        <v>50000</v>
      </c>
      <c r="J461" t="s">
        <v>199</v>
      </c>
    </row>
    <row r="462" spans="5:10" x14ac:dyDescent="0.25">
      <c r="E462">
        <v>11</v>
      </c>
      <c r="F462">
        <v>1</v>
      </c>
      <c r="G462" t="s">
        <v>3</v>
      </c>
      <c r="H462" t="s">
        <v>284</v>
      </c>
      <c r="I462">
        <v>50000</v>
      </c>
      <c r="J462" t="s">
        <v>199</v>
      </c>
    </row>
    <row r="463" spans="5:10" x14ac:dyDescent="0.25">
      <c r="E463">
        <v>11</v>
      </c>
      <c r="F463">
        <v>1</v>
      </c>
      <c r="G463" t="s">
        <v>3</v>
      </c>
      <c r="H463" t="s">
        <v>267</v>
      </c>
      <c r="I463">
        <v>25000</v>
      </c>
      <c r="J463" t="s">
        <v>199</v>
      </c>
    </row>
    <row r="464" spans="5:10" x14ac:dyDescent="0.25">
      <c r="E464">
        <v>11</v>
      </c>
      <c r="F464">
        <v>1</v>
      </c>
      <c r="G464" t="s">
        <v>3</v>
      </c>
      <c r="H464" t="s">
        <v>281</v>
      </c>
      <c r="I464">
        <v>100000</v>
      </c>
      <c r="J464" t="s">
        <v>199</v>
      </c>
    </row>
    <row r="465" spans="5:10" x14ac:dyDescent="0.25">
      <c r="E465">
        <v>11</v>
      </c>
      <c r="F465">
        <v>1</v>
      </c>
      <c r="G465" t="s">
        <v>3</v>
      </c>
      <c r="H465" t="s">
        <v>280</v>
      </c>
      <c r="I465">
        <v>50000</v>
      </c>
      <c r="J465" t="s">
        <v>199</v>
      </c>
    </row>
    <row r="466" spans="5:10" x14ac:dyDescent="0.25">
      <c r="E466">
        <v>11</v>
      </c>
      <c r="F466">
        <v>1</v>
      </c>
      <c r="G466" t="s">
        <v>3</v>
      </c>
      <c r="H466" t="s">
        <v>324</v>
      </c>
      <c r="I466">
        <v>50000</v>
      </c>
      <c r="J466" t="s">
        <v>199</v>
      </c>
    </row>
    <row r="467" spans="5:10" x14ac:dyDescent="0.25">
      <c r="E467">
        <v>11</v>
      </c>
      <c r="F467">
        <v>1</v>
      </c>
      <c r="G467" t="s">
        <v>3</v>
      </c>
      <c r="H467" t="s">
        <v>282</v>
      </c>
      <c r="I467">
        <v>75000</v>
      </c>
      <c r="J467" t="s">
        <v>199</v>
      </c>
    </row>
    <row r="468" spans="5:10" x14ac:dyDescent="0.25">
      <c r="E468">
        <v>11</v>
      </c>
      <c r="F468">
        <v>1</v>
      </c>
      <c r="G468" t="s">
        <v>3</v>
      </c>
      <c r="H468" t="s">
        <v>302</v>
      </c>
      <c r="I468">
        <v>50000</v>
      </c>
      <c r="J468" t="s">
        <v>199</v>
      </c>
    </row>
    <row r="469" spans="5:10" x14ac:dyDescent="0.25">
      <c r="E469">
        <v>11</v>
      </c>
      <c r="F469">
        <v>1</v>
      </c>
      <c r="G469" t="s">
        <v>3</v>
      </c>
      <c r="H469" t="s">
        <v>301</v>
      </c>
      <c r="I469">
        <v>50000</v>
      </c>
      <c r="J469" t="s">
        <v>199</v>
      </c>
    </row>
    <row r="470" spans="5:10" x14ac:dyDescent="0.25">
      <c r="E470">
        <v>11</v>
      </c>
      <c r="F470">
        <v>1</v>
      </c>
      <c r="G470" t="s">
        <v>3</v>
      </c>
      <c r="H470" t="s">
        <v>256</v>
      </c>
      <c r="I470">
        <v>50000</v>
      </c>
      <c r="J470" t="s">
        <v>199</v>
      </c>
    </row>
    <row r="471" spans="5:10" x14ac:dyDescent="0.25">
      <c r="E471">
        <v>11</v>
      </c>
      <c r="F471">
        <v>1</v>
      </c>
      <c r="G471" t="s">
        <v>3</v>
      </c>
      <c r="H471" t="s">
        <v>306</v>
      </c>
      <c r="I471">
        <v>50000</v>
      </c>
      <c r="J471" t="s">
        <v>199</v>
      </c>
    </row>
    <row r="472" spans="5:10" x14ac:dyDescent="0.25">
      <c r="E472">
        <v>11</v>
      </c>
      <c r="F472">
        <v>1</v>
      </c>
      <c r="G472" t="s">
        <v>3</v>
      </c>
      <c r="H472" t="s">
        <v>305</v>
      </c>
      <c r="I472">
        <v>50000</v>
      </c>
      <c r="J472" t="s">
        <v>199</v>
      </c>
    </row>
    <row r="473" spans="5:10" x14ac:dyDescent="0.25">
      <c r="E473">
        <v>11</v>
      </c>
      <c r="F473">
        <v>1</v>
      </c>
      <c r="G473" t="s">
        <v>276</v>
      </c>
      <c r="H473" t="s">
        <v>253</v>
      </c>
      <c r="I473">
        <v>50000</v>
      </c>
      <c r="J473" t="s">
        <v>199</v>
      </c>
    </row>
    <row r="474" spans="5:10" x14ac:dyDescent="0.25">
      <c r="E474">
        <v>11</v>
      </c>
      <c r="F474">
        <v>1</v>
      </c>
      <c r="G474" t="s">
        <v>276</v>
      </c>
      <c r="H474" t="s">
        <v>258</v>
      </c>
      <c r="I474">
        <v>5000</v>
      </c>
      <c r="J474" t="s">
        <v>199</v>
      </c>
    </row>
    <row r="475" spans="5:10" x14ac:dyDescent="0.25">
      <c r="E475">
        <v>11</v>
      </c>
      <c r="F475">
        <v>1</v>
      </c>
      <c r="G475" t="s">
        <v>276</v>
      </c>
      <c r="H475" t="s">
        <v>254</v>
      </c>
      <c r="I475">
        <v>50000</v>
      </c>
      <c r="J475" t="s">
        <v>199</v>
      </c>
    </row>
    <row r="476" spans="5:10" x14ac:dyDescent="0.25">
      <c r="E476">
        <v>11</v>
      </c>
      <c r="F476">
        <v>1</v>
      </c>
      <c r="G476" t="s">
        <v>276</v>
      </c>
      <c r="H476" t="s">
        <v>255</v>
      </c>
      <c r="I476">
        <v>50000</v>
      </c>
      <c r="J476" t="s">
        <v>199</v>
      </c>
    </row>
    <row r="477" spans="5:10" x14ac:dyDescent="0.25">
      <c r="E477">
        <v>11</v>
      </c>
      <c r="F477">
        <v>1</v>
      </c>
      <c r="G477" t="s">
        <v>276</v>
      </c>
      <c r="H477" t="s">
        <v>282</v>
      </c>
      <c r="I477">
        <v>75000</v>
      </c>
      <c r="J477" t="s">
        <v>199</v>
      </c>
    </row>
    <row r="478" spans="5:10" x14ac:dyDescent="0.25">
      <c r="E478">
        <v>11</v>
      </c>
      <c r="F478">
        <v>1</v>
      </c>
      <c r="G478" t="s">
        <v>276</v>
      </c>
      <c r="H478" t="s">
        <v>280</v>
      </c>
      <c r="I478">
        <v>50000</v>
      </c>
      <c r="J478" t="s">
        <v>199</v>
      </c>
    </row>
    <row r="479" spans="5:10" x14ac:dyDescent="0.25">
      <c r="E479">
        <v>11</v>
      </c>
      <c r="F479">
        <v>1</v>
      </c>
      <c r="G479" t="s">
        <v>276</v>
      </c>
      <c r="H479" t="s">
        <v>304</v>
      </c>
      <c r="I479">
        <v>50000</v>
      </c>
      <c r="J479" t="s">
        <v>199</v>
      </c>
    </row>
    <row r="480" spans="5:10" x14ac:dyDescent="0.25">
      <c r="E480">
        <v>11</v>
      </c>
      <c r="F480">
        <v>1</v>
      </c>
      <c r="G480" t="s">
        <v>276</v>
      </c>
      <c r="H480" t="s">
        <v>281</v>
      </c>
      <c r="I480">
        <v>100000</v>
      </c>
      <c r="J480" t="s">
        <v>199</v>
      </c>
    </row>
    <row r="481" spans="5:10" x14ac:dyDescent="0.25">
      <c r="E481">
        <v>11</v>
      </c>
      <c r="F481">
        <v>1</v>
      </c>
      <c r="G481" t="s">
        <v>276</v>
      </c>
      <c r="H481" t="s">
        <v>302</v>
      </c>
      <c r="I481">
        <v>50000</v>
      </c>
      <c r="J481" t="s">
        <v>199</v>
      </c>
    </row>
    <row r="482" spans="5:10" x14ac:dyDescent="0.25">
      <c r="E482">
        <v>11</v>
      </c>
      <c r="F482">
        <v>1</v>
      </c>
      <c r="G482" t="s">
        <v>276</v>
      </c>
      <c r="H482" t="s">
        <v>278</v>
      </c>
      <c r="I482">
        <v>50000</v>
      </c>
      <c r="J482" t="s">
        <v>199</v>
      </c>
    </row>
    <row r="483" spans="5:10" x14ac:dyDescent="0.25">
      <c r="E483">
        <v>11</v>
      </c>
      <c r="F483">
        <v>1</v>
      </c>
      <c r="G483" t="s">
        <v>276</v>
      </c>
      <c r="H483" t="s">
        <v>299</v>
      </c>
      <c r="I483">
        <v>50000</v>
      </c>
      <c r="J483" t="s">
        <v>199</v>
      </c>
    </row>
    <row r="484" spans="5:10" x14ac:dyDescent="0.25">
      <c r="E484">
        <v>11</v>
      </c>
      <c r="F484">
        <v>1</v>
      </c>
      <c r="G484" t="s">
        <v>276</v>
      </c>
      <c r="H484" t="s">
        <v>277</v>
      </c>
      <c r="I484">
        <v>50000</v>
      </c>
      <c r="J484" t="s">
        <v>199</v>
      </c>
    </row>
    <row r="485" spans="5:10" x14ac:dyDescent="0.25">
      <c r="E485">
        <v>11</v>
      </c>
      <c r="F485">
        <v>1</v>
      </c>
      <c r="G485" t="s">
        <v>276</v>
      </c>
      <c r="H485" t="s">
        <v>300</v>
      </c>
      <c r="I485">
        <v>50000</v>
      </c>
      <c r="J485" t="s">
        <v>199</v>
      </c>
    </row>
    <row r="486" spans="5:10" x14ac:dyDescent="0.25">
      <c r="E486">
        <v>11</v>
      </c>
      <c r="F486">
        <v>1</v>
      </c>
      <c r="G486" t="s">
        <v>276</v>
      </c>
      <c r="H486" t="s">
        <v>256</v>
      </c>
      <c r="I486">
        <v>50000</v>
      </c>
      <c r="J486" t="s">
        <v>199</v>
      </c>
    </row>
    <row r="487" spans="5:10" x14ac:dyDescent="0.25">
      <c r="E487">
        <v>11</v>
      </c>
      <c r="F487">
        <v>1</v>
      </c>
      <c r="G487" t="s">
        <v>276</v>
      </c>
      <c r="H487" t="s">
        <v>338</v>
      </c>
      <c r="I487">
        <v>50000</v>
      </c>
      <c r="J487" t="s">
        <v>199</v>
      </c>
    </row>
    <row r="488" spans="5:10" x14ac:dyDescent="0.25">
      <c r="E488">
        <v>11</v>
      </c>
      <c r="F488">
        <v>1</v>
      </c>
      <c r="G488" t="s">
        <v>276</v>
      </c>
      <c r="H488" t="s">
        <v>297</v>
      </c>
      <c r="I488">
        <v>75000</v>
      </c>
      <c r="J488" t="s">
        <v>199</v>
      </c>
    </row>
    <row r="489" spans="5:10" x14ac:dyDescent="0.25">
      <c r="E489">
        <v>11</v>
      </c>
      <c r="F489">
        <v>1</v>
      </c>
      <c r="G489" t="s">
        <v>276</v>
      </c>
      <c r="H489" t="s">
        <v>306</v>
      </c>
      <c r="I489">
        <v>50000</v>
      </c>
      <c r="J489" t="s">
        <v>199</v>
      </c>
    </row>
    <row r="490" spans="5:10" x14ac:dyDescent="0.25">
      <c r="E490">
        <v>11</v>
      </c>
      <c r="F490">
        <v>1</v>
      </c>
      <c r="G490" t="s">
        <v>276</v>
      </c>
      <c r="H490" t="s">
        <v>245</v>
      </c>
      <c r="I490">
        <v>50000</v>
      </c>
      <c r="J490" t="s">
        <v>199</v>
      </c>
    </row>
    <row r="491" spans="5:10" x14ac:dyDescent="0.25">
      <c r="E491">
        <v>11</v>
      </c>
      <c r="F491">
        <v>1</v>
      </c>
      <c r="G491" t="s">
        <v>276</v>
      </c>
      <c r="H491" t="s">
        <v>247</v>
      </c>
      <c r="I491">
        <v>50000</v>
      </c>
      <c r="J491" t="s">
        <v>199</v>
      </c>
    </row>
    <row r="492" spans="5:10" x14ac:dyDescent="0.25">
      <c r="E492">
        <v>11</v>
      </c>
      <c r="F492">
        <v>1</v>
      </c>
      <c r="G492" t="s">
        <v>276</v>
      </c>
      <c r="H492" t="s">
        <v>287</v>
      </c>
      <c r="I492">
        <v>50000</v>
      </c>
      <c r="J492" t="s">
        <v>199</v>
      </c>
    </row>
    <row r="493" spans="5:10" x14ac:dyDescent="0.25">
      <c r="E493">
        <v>11</v>
      </c>
      <c r="F493">
        <v>1</v>
      </c>
      <c r="G493" t="s">
        <v>276</v>
      </c>
      <c r="H493" t="s">
        <v>286</v>
      </c>
      <c r="I493">
        <v>50000</v>
      </c>
      <c r="J493" t="s">
        <v>199</v>
      </c>
    </row>
    <row r="494" spans="5:10" x14ac:dyDescent="0.25">
      <c r="E494">
        <v>11</v>
      </c>
      <c r="F494">
        <v>1</v>
      </c>
      <c r="G494" t="s">
        <v>276</v>
      </c>
      <c r="H494" t="s">
        <v>290</v>
      </c>
      <c r="I494">
        <v>50000</v>
      </c>
      <c r="J494" t="s">
        <v>199</v>
      </c>
    </row>
    <row r="495" spans="5:10" x14ac:dyDescent="0.25">
      <c r="E495">
        <v>11</v>
      </c>
      <c r="F495">
        <v>1</v>
      </c>
      <c r="G495" t="s">
        <v>276</v>
      </c>
      <c r="H495" t="s">
        <v>283</v>
      </c>
      <c r="I495">
        <v>50000</v>
      </c>
      <c r="J495" t="s">
        <v>199</v>
      </c>
    </row>
    <row r="496" spans="5:10" x14ac:dyDescent="0.25">
      <c r="E496">
        <v>11</v>
      </c>
      <c r="F496">
        <v>1</v>
      </c>
      <c r="G496" t="s">
        <v>276</v>
      </c>
      <c r="H496" t="s">
        <v>341</v>
      </c>
      <c r="I496">
        <v>50000</v>
      </c>
      <c r="J496" t="s">
        <v>199</v>
      </c>
    </row>
    <row r="497" spans="5:10" x14ac:dyDescent="0.25">
      <c r="E497">
        <v>11</v>
      </c>
      <c r="F497">
        <v>1</v>
      </c>
      <c r="G497" t="s">
        <v>276</v>
      </c>
      <c r="H497" t="s">
        <v>259</v>
      </c>
      <c r="I497">
        <v>5000</v>
      </c>
      <c r="J497" t="s">
        <v>199</v>
      </c>
    </row>
    <row r="498" spans="5:10" x14ac:dyDescent="0.25">
      <c r="E498">
        <v>11</v>
      </c>
      <c r="F498">
        <v>1</v>
      </c>
      <c r="G498" t="s">
        <v>276</v>
      </c>
      <c r="H498" t="s">
        <v>301</v>
      </c>
      <c r="I498">
        <v>50000</v>
      </c>
      <c r="J498" t="s">
        <v>199</v>
      </c>
    </row>
    <row r="499" spans="5:10" x14ac:dyDescent="0.25">
      <c r="E499">
        <v>11</v>
      </c>
      <c r="F499">
        <v>1</v>
      </c>
      <c r="G499" t="s">
        <v>1</v>
      </c>
      <c r="H499" t="s">
        <v>285</v>
      </c>
      <c r="I499">
        <v>50000</v>
      </c>
      <c r="J499" t="s">
        <v>199</v>
      </c>
    </row>
    <row r="500" spans="5:10" x14ac:dyDescent="0.25">
      <c r="E500">
        <v>11</v>
      </c>
      <c r="F500">
        <v>1</v>
      </c>
      <c r="G500" t="s">
        <v>1</v>
      </c>
      <c r="H500" t="s">
        <v>253</v>
      </c>
      <c r="I500">
        <v>50000</v>
      </c>
      <c r="J500" t="s">
        <v>199</v>
      </c>
    </row>
    <row r="501" spans="5:10" x14ac:dyDescent="0.25">
      <c r="E501">
        <v>11</v>
      </c>
      <c r="F501">
        <v>1</v>
      </c>
      <c r="G501" t="s">
        <v>1</v>
      </c>
      <c r="H501" t="s">
        <v>258</v>
      </c>
      <c r="I501">
        <v>5000</v>
      </c>
      <c r="J501" t="s">
        <v>199</v>
      </c>
    </row>
    <row r="502" spans="5:10" x14ac:dyDescent="0.25">
      <c r="E502">
        <v>11</v>
      </c>
      <c r="F502">
        <v>1</v>
      </c>
      <c r="G502" t="s">
        <v>1</v>
      </c>
      <c r="H502" t="s">
        <v>255</v>
      </c>
      <c r="I502">
        <v>50000</v>
      </c>
      <c r="J502" t="s">
        <v>199</v>
      </c>
    </row>
    <row r="503" spans="5:10" x14ac:dyDescent="0.25">
      <c r="E503">
        <v>11</v>
      </c>
      <c r="F503">
        <v>1</v>
      </c>
      <c r="G503" t="s">
        <v>1</v>
      </c>
      <c r="H503" t="s">
        <v>252</v>
      </c>
      <c r="I503">
        <v>50000</v>
      </c>
      <c r="J503" t="s">
        <v>199</v>
      </c>
    </row>
    <row r="504" spans="5:10" x14ac:dyDescent="0.25">
      <c r="E504">
        <v>11</v>
      </c>
      <c r="F504">
        <v>1</v>
      </c>
      <c r="G504" t="s">
        <v>1</v>
      </c>
      <c r="H504" t="s">
        <v>294</v>
      </c>
      <c r="I504">
        <v>50000</v>
      </c>
      <c r="J504" t="s">
        <v>199</v>
      </c>
    </row>
    <row r="505" spans="5:10" x14ac:dyDescent="0.25">
      <c r="E505">
        <v>11</v>
      </c>
      <c r="F505">
        <v>1</v>
      </c>
      <c r="G505" t="s">
        <v>1</v>
      </c>
      <c r="H505" t="s">
        <v>291</v>
      </c>
      <c r="I505">
        <v>50000</v>
      </c>
      <c r="J505" t="s">
        <v>199</v>
      </c>
    </row>
    <row r="506" spans="5:10" x14ac:dyDescent="0.25">
      <c r="E506">
        <v>11</v>
      </c>
      <c r="F506">
        <v>1</v>
      </c>
      <c r="G506" t="s">
        <v>1</v>
      </c>
      <c r="H506" t="s">
        <v>301</v>
      </c>
      <c r="I506">
        <v>50000</v>
      </c>
      <c r="J506" t="s">
        <v>199</v>
      </c>
    </row>
    <row r="507" spans="5:10" x14ac:dyDescent="0.25">
      <c r="E507">
        <v>11</v>
      </c>
      <c r="F507">
        <v>1</v>
      </c>
      <c r="G507" t="s">
        <v>1</v>
      </c>
      <c r="H507" t="s">
        <v>329</v>
      </c>
      <c r="I507">
        <v>50000</v>
      </c>
      <c r="J507" t="s">
        <v>199</v>
      </c>
    </row>
    <row r="508" spans="5:10" x14ac:dyDescent="0.25">
      <c r="E508">
        <v>11</v>
      </c>
      <c r="F508">
        <v>1</v>
      </c>
      <c r="G508" t="s">
        <v>1</v>
      </c>
      <c r="H508" t="s">
        <v>270</v>
      </c>
      <c r="I508">
        <v>50000</v>
      </c>
      <c r="J508" t="s">
        <v>199</v>
      </c>
    </row>
    <row r="509" spans="5:10" x14ac:dyDescent="0.25">
      <c r="E509">
        <v>11</v>
      </c>
      <c r="F509">
        <v>1</v>
      </c>
      <c r="G509" t="s">
        <v>1</v>
      </c>
      <c r="H509" t="s">
        <v>254</v>
      </c>
      <c r="I509">
        <v>50000</v>
      </c>
      <c r="J509" t="s">
        <v>199</v>
      </c>
    </row>
    <row r="510" spans="5:10" x14ac:dyDescent="0.25">
      <c r="E510">
        <v>11</v>
      </c>
      <c r="F510">
        <v>1</v>
      </c>
      <c r="G510" t="s">
        <v>1</v>
      </c>
      <c r="H510" t="s">
        <v>306</v>
      </c>
      <c r="I510">
        <v>50000</v>
      </c>
      <c r="J510" t="s">
        <v>199</v>
      </c>
    </row>
    <row r="511" spans="5:10" x14ac:dyDescent="0.25">
      <c r="E511">
        <v>11</v>
      </c>
      <c r="F511">
        <v>1</v>
      </c>
      <c r="G511" t="s">
        <v>1</v>
      </c>
      <c r="H511" t="s">
        <v>280</v>
      </c>
      <c r="I511">
        <v>50000</v>
      </c>
      <c r="J511" t="s">
        <v>199</v>
      </c>
    </row>
    <row r="512" spans="5:10" x14ac:dyDescent="0.25">
      <c r="E512">
        <v>11</v>
      </c>
      <c r="F512">
        <v>1</v>
      </c>
      <c r="G512" t="s">
        <v>1</v>
      </c>
      <c r="H512" t="s">
        <v>256</v>
      </c>
      <c r="I512">
        <v>50000</v>
      </c>
      <c r="J512" t="s">
        <v>199</v>
      </c>
    </row>
    <row r="513" spans="5:10" x14ac:dyDescent="0.25">
      <c r="E513">
        <v>11</v>
      </c>
      <c r="F513">
        <v>1</v>
      </c>
      <c r="G513" t="s">
        <v>1</v>
      </c>
      <c r="H513" t="s">
        <v>307</v>
      </c>
      <c r="I513">
        <v>50000</v>
      </c>
      <c r="J513" t="s">
        <v>199</v>
      </c>
    </row>
    <row r="514" spans="5:10" x14ac:dyDescent="0.25">
      <c r="E514">
        <v>11</v>
      </c>
      <c r="F514">
        <v>1</v>
      </c>
      <c r="G514" t="s">
        <v>1</v>
      </c>
      <c r="H514" t="s">
        <v>281</v>
      </c>
      <c r="I514">
        <v>100000</v>
      </c>
      <c r="J514" t="s">
        <v>199</v>
      </c>
    </row>
    <row r="515" spans="5:10" x14ac:dyDescent="0.25">
      <c r="E515">
        <v>11</v>
      </c>
      <c r="F515">
        <v>1</v>
      </c>
      <c r="G515" t="s">
        <v>1</v>
      </c>
      <c r="H515" t="s">
        <v>289</v>
      </c>
      <c r="I515">
        <v>50000</v>
      </c>
      <c r="J515" t="s">
        <v>199</v>
      </c>
    </row>
    <row r="516" spans="5:10" x14ac:dyDescent="0.25">
      <c r="E516">
        <v>11</v>
      </c>
      <c r="F516">
        <v>1</v>
      </c>
      <c r="G516" t="s">
        <v>1</v>
      </c>
      <c r="H516" t="s">
        <v>290</v>
      </c>
      <c r="I516">
        <v>50000</v>
      </c>
      <c r="J516" t="s">
        <v>199</v>
      </c>
    </row>
    <row r="517" spans="5:10" x14ac:dyDescent="0.25">
      <c r="E517">
        <v>11</v>
      </c>
      <c r="F517">
        <v>1</v>
      </c>
      <c r="G517" t="s">
        <v>1</v>
      </c>
      <c r="H517" t="s">
        <v>284</v>
      </c>
      <c r="I517">
        <v>50000</v>
      </c>
      <c r="J517" t="s">
        <v>199</v>
      </c>
    </row>
    <row r="518" spans="5:10" x14ac:dyDescent="0.25">
      <c r="E518">
        <v>11</v>
      </c>
      <c r="F518">
        <v>1</v>
      </c>
      <c r="G518" t="s">
        <v>1</v>
      </c>
      <c r="H518" t="s">
        <v>302</v>
      </c>
      <c r="I518">
        <v>50000</v>
      </c>
      <c r="J518" t="s">
        <v>199</v>
      </c>
    </row>
    <row r="519" spans="5:10" x14ac:dyDescent="0.25">
      <c r="E519">
        <v>11</v>
      </c>
      <c r="F519">
        <v>1</v>
      </c>
      <c r="G519" t="s">
        <v>1</v>
      </c>
      <c r="H519" t="s">
        <v>257</v>
      </c>
      <c r="I519">
        <v>50000</v>
      </c>
      <c r="J519" t="s">
        <v>199</v>
      </c>
    </row>
    <row r="520" spans="5:10" x14ac:dyDescent="0.25">
      <c r="E520">
        <v>11</v>
      </c>
      <c r="F520">
        <v>1</v>
      </c>
      <c r="G520" t="s">
        <v>1</v>
      </c>
      <c r="H520" t="s">
        <v>246</v>
      </c>
      <c r="I520">
        <v>50000</v>
      </c>
      <c r="J520" t="s">
        <v>199</v>
      </c>
    </row>
    <row r="521" spans="5:10" x14ac:dyDescent="0.25">
      <c r="E521">
        <v>11</v>
      </c>
      <c r="F521">
        <v>1</v>
      </c>
      <c r="G521" t="s">
        <v>1</v>
      </c>
      <c r="H521" t="s">
        <v>338</v>
      </c>
      <c r="I521">
        <v>50000</v>
      </c>
      <c r="J521" t="s">
        <v>199</v>
      </c>
    </row>
    <row r="522" spans="5:10" x14ac:dyDescent="0.25">
      <c r="E522">
        <v>11</v>
      </c>
      <c r="F522">
        <v>1</v>
      </c>
      <c r="G522" t="s">
        <v>1</v>
      </c>
      <c r="H522" t="s">
        <v>282</v>
      </c>
      <c r="I522">
        <v>75000</v>
      </c>
      <c r="J522" t="s">
        <v>199</v>
      </c>
    </row>
    <row r="523" spans="5:10" x14ac:dyDescent="0.25">
      <c r="E523">
        <v>11</v>
      </c>
      <c r="F523">
        <v>1</v>
      </c>
      <c r="G523" t="s">
        <v>1</v>
      </c>
      <c r="H523" t="s">
        <v>316</v>
      </c>
      <c r="I523">
        <v>50000</v>
      </c>
      <c r="J523" t="s">
        <v>199</v>
      </c>
    </row>
    <row r="524" spans="5:10" x14ac:dyDescent="0.25">
      <c r="E524">
        <v>11</v>
      </c>
      <c r="F524">
        <v>1</v>
      </c>
      <c r="G524" t="s">
        <v>1</v>
      </c>
      <c r="H524" t="s">
        <v>244</v>
      </c>
      <c r="I524">
        <v>50000</v>
      </c>
      <c r="J524" t="s">
        <v>199</v>
      </c>
    </row>
    <row r="525" spans="5:10" x14ac:dyDescent="0.25">
      <c r="E525">
        <v>11</v>
      </c>
      <c r="F525">
        <v>1</v>
      </c>
      <c r="G525" t="s">
        <v>1</v>
      </c>
      <c r="H525" t="s">
        <v>243</v>
      </c>
      <c r="I525">
        <v>50000</v>
      </c>
      <c r="J525" t="s">
        <v>199</v>
      </c>
    </row>
    <row r="526" spans="5:10" x14ac:dyDescent="0.25">
      <c r="E526">
        <v>11</v>
      </c>
      <c r="F526">
        <v>1</v>
      </c>
      <c r="G526" t="s">
        <v>1</v>
      </c>
      <c r="H526" t="s">
        <v>250</v>
      </c>
      <c r="I526">
        <v>50000</v>
      </c>
      <c r="J526" t="s">
        <v>199</v>
      </c>
    </row>
    <row r="527" spans="5:10" x14ac:dyDescent="0.25">
      <c r="E527">
        <v>11</v>
      </c>
      <c r="F527">
        <v>1</v>
      </c>
      <c r="G527" t="s">
        <v>1</v>
      </c>
      <c r="H527" t="s">
        <v>342</v>
      </c>
      <c r="I527">
        <v>50000</v>
      </c>
      <c r="J527" t="s">
        <v>199</v>
      </c>
    </row>
    <row r="528" spans="5:10" x14ac:dyDescent="0.25">
      <c r="E528">
        <v>11</v>
      </c>
      <c r="F528">
        <v>1</v>
      </c>
      <c r="G528" t="s">
        <v>1</v>
      </c>
      <c r="H528" t="s">
        <v>245</v>
      </c>
      <c r="I528">
        <v>50000</v>
      </c>
      <c r="J528" t="s">
        <v>199</v>
      </c>
    </row>
    <row r="529" spans="5:10" x14ac:dyDescent="0.25">
      <c r="E529">
        <v>11</v>
      </c>
      <c r="F529">
        <v>1</v>
      </c>
      <c r="G529" t="s">
        <v>1</v>
      </c>
      <c r="H529" t="s">
        <v>312</v>
      </c>
      <c r="I529">
        <v>50000</v>
      </c>
      <c r="J529" t="s">
        <v>199</v>
      </c>
    </row>
    <row r="530" spans="5:10" x14ac:dyDescent="0.25">
      <c r="E530">
        <v>11</v>
      </c>
      <c r="F530">
        <v>1</v>
      </c>
      <c r="G530" t="s">
        <v>1</v>
      </c>
      <c r="H530" t="s">
        <v>309</v>
      </c>
      <c r="I530">
        <v>100000</v>
      </c>
      <c r="J530" t="s">
        <v>199</v>
      </c>
    </row>
    <row r="531" spans="5:10" x14ac:dyDescent="0.25">
      <c r="E531">
        <v>11</v>
      </c>
      <c r="F531">
        <v>1</v>
      </c>
      <c r="G531" t="s">
        <v>1</v>
      </c>
      <c r="H531" t="s">
        <v>259</v>
      </c>
      <c r="I531">
        <v>5000</v>
      </c>
      <c r="J531" t="s">
        <v>199</v>
      </c>
    </row>
    <row r="532" spans="5:10" x14ac:dyDescent="0.25">
      <c r="E532">
        <v>11</v>
      </c>
      <c r="F532">
        <v>1</v>
      </c>
      <c r="G532" t="s">
        <v>1</v>
      </c>
      <c r="H532" t="s">
        <v>287</v>
      </c>
      <c r="I532">
        <v>50000</v>
      </c>
      <c r="J532" t="s">
        <v>199</v>
      </c>
    </row>
    <row r="533" spans="5:10" x14ac:dyDescent="0.25">
      <c r="E533">
        <v>11</v>
      </c>
      <c r="F533">
        <v>1</v>
      </c>
      <c r="G533" t="s">
        <v>1</v>
      </c>
      <c r="H533" t="s">
        <v>264</v>
      </c>
      <c r="I533">
        <v>50000</v>
      </c>
      <c r="J533" t="s">
        <v>199</v>
      </c>
    </row>
    <row r="534" spans="5:10" x14ac:dyDescent="0.25">
      <c r="E534">
        <v>11</v>
      </c>
      <c r="F534">
        <v>1</v>
      </c>
      <c r="G534" t="s">
        <v>1</v>
      </c>
      <c r="H534" t="s">
        <v>283</v>
      </c>
      <c r="I534">
        <v>50000</v>
      </c>
      <c r="J534" t="s">
        <v>199</v>
      </c>
    </row>
    <row r="535" spans="5:10" x14ac:dyDescent="0.25">
      <c r="E535">
        <v>22</v>
      </c>
      <c r="F535">
        <v>2</v>
      </c>
      <c r="G535" t="s">
        <v>3</v>
      </c>
      <c r="H535" t="s">
        <v>271</v>
      </c>
      <c r="I535">
        <v>50000</v>
      </c>
      <c r="J535" t="s">
        <v>199</v>
      </c>
    </row>
    <row r="536" spans="5:10" x14ac:dyDescent="0.25">
      <c r="E536">
        <v>22</v>
      </c>
      <c r="F536">
        <v>2</v>
      </c>
      <c r="G536" t="s">
        <v>3</v>
      </c>
      <c r="H536" t="s">
        <v>247</v>
      </c>
      <c r="I536">
        <v>50000</v>
      </c>
      <c r="J536" t="s">
        <v>199</v>
      </c>
    </row>
    <row r="537" spans="5:10" x14ac:dyDescent="0.25">
      <c r="E537">
        <v>22</v>
      </c>
      <c r="F537">
        <v>2</v>
      </c>
      <c r="G537" t="s">
        <v>3</v>
      </c>
      <c r="H537" t="s">
        <v>312</v>
      </c>
      <c r="I537">
        <v>50000</v>
      </c>
      <c r="J537" t="s">
        <v>199</v>
      </c>
    </row>
    <row r="538" spans="5:10" x14ac:dyDescent="0.25">
      <c r="E538">
        <v>22</v>
      </c>
      <c r="F538">
        <v>2</v>
      </c>
      <c r="G538" t="s">
        <v>3</v>
      </c>
      <c r="H538" t="s">
        <v>289</v>
      </c>
      <c r="I538">
        <v>50000</v>
      </c>
      <c r="J538" t="s">
        <v>199</v>
      </c>
    </row>
    <row r="539" spans="5:10" x14ac:dyDescent="0.25">
      <c r="E539">
        <v>22</v>
      </c>
      <c r="F539">
        <v>2</v>
      </c>
      <c r="G539" t="s">
        <v>3</v>
      </c>
      <c r="H539" t="s">
        <v>295</v>
      </c>
      <c r="I539">
        <v>50000</v>
      </c>
      <c r="J539" t="s">
        <v>199</v>
      </c>
    </row>
    <row r="540" spans="5:10" x14ac:dyDescent="0.25">
      <c r="E540">
        <v>22</v>
      </c>
      <c r="F540">
        <v>2</v>
      </c>
      <c r="G540" t="s">
        <v>3</v>
      </c>
      <c r="H540" t="s">
        <v>296</v>
      </c>
      <c r="I540">
        <v>50000</v>
      </c>
      <c r="J540" t="s">
        <v>199</v>
      </c>
    </row>
    <row r="541" spans="5:10" x14ac:dyDescent="0.25">
      <c r="E541">
        <v>22</v>
      </c>
      <c r="F541">
        <v>2</v>
      </c>
      <c r="G541" t="s">
        <v>3</v>
      </c>
      <c r="H541" t="s">
        <v>259</v>
      </c>
      <c r="I541">
        <v>5000</v>
      </c>
      <c r="J541" t="s">
        <v>199</v>
      </c>
    </row>
    <row r="542" spans="5:10" x14ac:dyDescent="0.25">
      <c r="E542">
        <v>22</v>
      </c>
      <c r="F542">
        <v>2</v>
      </c>
      <c r="G542" t="s">
        <v>3</v>
      </c>
      <c r="H542" t="s">
        <v>283</v>
      </c>
      <c r="I542">
        <v>50000</v>
      </c>
      <c r="J542" t="s">
        <v>199</v>
      </c>
    </row>
    <row r="543" spans="5:10" x14ac:dyDescent="0.25">
      <c r="E543">
        <v>22</v>
      </c>
      <c r="F543">
        <v>2</v>
      </c>
      <c r="G543" t="s">
        <v>3</v>
      </c>
      <c r="H543" t="s">
        <v>284</v>
      </c>
      <c r="I543">
        <v>50000</v>
      </c>
      <c r="J543" t="s">
        <v>199</v>
      </c>
    </row>
    <row r="544" spans="5:10" x14ac:dyDescent="0.25">
      <c r="E544">
        <v>22</v>
      </c>
      <c r="F544">
        <v>2</v>
      </c>
      <c r="G544" t="s">
        <v>3</v>
      </c>
      <c r="H544" t="s">
        <v>291</v>
      </c>
      <c r="I544">
        <v>50000</v>
      </c>
      <c r="J544" t="s">
        <v>199</v>
      </c>
    </row>
    <row r="545" spans="5:10" x14ac:dyDescent="0.25">
      <c r="E545">
        <v>22</v>
      </c>
      <c r="F545">
        <v>2</v>
      </c>
      <c r="G545" t="s">
        <v>3</v>
      </c>
      <c r="H545" t="s">
        <v>318</v>
      </c>
      <c r="I545">
        <v>50000</v>
      </c>
      <c r="J545" t="s">
        <v>199</v>
      </c>
    </row>
    <row r="546" spans="5:10" x14ac:dyDescent="0.25">
      <c r="E546">
        <v>22</v>
      </c>
      <c r="F546">
        <v>2</v>
      </c>
      <c r="G546" t="s">
        <v>3</v>
      </c>
      <c r="H546" t="s">
        <v>263</v>
      </c>
      <c r="I546">
        <v>50000</v>
      </c>
      <c r="J546" t="s">
        <v>199</v>
      </c>
    </row>
    <row r="547" spans="5:10" x14ac:dyDescent="0.25">
      <c r="E547">
        <v>22</v>
      </c>
      <c r="F547">
        <v>2</v>
      </c>
      <c r="G547" t="s">
        <v>3</v>
      </c>
      <c r="H547" t="s">
        <v>264</v>
      </c>
      <c r="I547">
        <v>50000</v>
      </c>
      <c r="J547" t="s">
        <v>199</v>
      </c>
    </row>
    <row r="548" spans="5:10" x14ac:dyDescent="0.25">
      <c r="E548">
        <v>22</v>
      </c>
      <c r="F548">
        <v>2</v>
      </c>
      <c r="G548" t="s">
        <v>3</v>
      </c>
      <c r="H548" t="s">
        <v>321</v>
      </c>
      <c r="I548">
        <v>50000</v>
      </c>
      <c r="J548" t="s">
        <v>199</v>
      </c>
    </row>
    <row r="549" spans="5:10" x14ac:dyDescent="0.25">
      <c r="E549">
        <v>22</v>
      </c>
      <c r="F549">
        <v>2</v>
      </c>
      <c r="G549" t="s">
        <v>3</v>
      </c>
      <c r="H549" t="s">
        <v>324</v>
      </c>
      <c r="I549">
        <v>50000</v>
      </c>
      <c r="J549" t="s">
        <v>199</v>
      </c>
    </row>
    <row r="550" spans="5:10" x14ac:dyDescent="0.25">
      <c r="E550">
        <v>22</v>
      </c>
      <c r="F550">
        <v>2</v>
      </c>
      <c r="G550" t="s">
        <v>3</v>
      </c>
      <c r="H550" t="s">
        <v>323</v>
      </c>
      <c r="I550">
        <v>50000</v>
      </c>
      <c r="J550" t="s">
        <v>199</v>
      </c>
    </row>
    <row r="551" spans="5:10" x14ac:dyDescent="0.25">
      <c r="E551">
        <v>22</v>
      </c>
      <c r="F551">
        <v>2</v>
      </c>
      <c r="G551" t="s">
        <v>3</v>
      </c>
      <c r="H551" t="s">
        <v>257</v>
      </c>
      <c r="I551">
        <v>50000</v>
      </c>
      <c r="J551" t="s">
        <v>199</v>
      </c>
    </row>
    <row r="552" spans="5:10" x14ac:dyDescent="0.25">
      <c r="E552">
        <v>22</v>
      </c>
      <c r="F552">
        <v>2</v>
      </c>
      <c r="G552" t="s">
        <v>3</v>
      </c>
      <c r="H552" t="s">
        <v>309</v>
      </c>
      <c r="I552">
        <v>100000</v>
      </c>
      <c r="J552" t="s">
        <v>199</v>
      </c>
    </row>
    <row r="553" spans="5:10" x14ac:dyDescent="0.25">
      <c r="E553">
        <v>22</v>
      </c>
      <c r="F553">
        <v>2</v>
      </c>
      <c r="G553" t="s">
        <v>3</v>
      </c>
      <c r="H553" t="s">
        <v>267</v>
      </c>
      <c r="I553">
        <v>25000</v>
      </c>
      <c r="J553" t="s">
        <v>199</v>
      </c>
    </row>
    <row r="554" spans="5:10" x14ac:dyDescent="0.25">
      <c r="E554">
        <v>22</v>
      </c>
      <c r="F554">
        <v>2</v>
      </c>
      <c r="G554" t="s">
        <v>260</v>
      </c>
      <c r="H554" t="s">
        <v>285</v>
      </c>
      <c r="I554">
        <v>50000</v>
      </c>
      <c r="J554" t="s">
        <v>199</v>
      </c>
    </row>
    <row r="555" spans="5:10" x14ac:dyDescent="0.25">
      <c r="E555">
        <v>22</v>
      </c>
      <c r="F555">
        <v>2</v>
      </c>
      <c r="G555" t="s">
        <v>260</v>
      </c>
      <c r="H555" t="s">
        <v>338</v>
      </c>
      <c r="I555">
        <v>50000</v>
      </c>
      <c r="J555" t="s">
        <v>199</v>
      </c>
    </row>
    <row r="556" spans="5:10" x14ac:dyDescent="0.25">
      <c r="E556">
        <v>22</v>
      </c>
      <c r="F556">
        <v>2</v>
      </c>
      <c r="G556" t="s">
        <v>260</v>
      </c>
      <c r="H556" t="s">
        <v>309</v>
      </c>
      <c r="I556">
        <v>50000</v>
      </c>
      <c r="J556" t="s">
        <v>199</v>
      </c>
    </row>
    <row r="557" spans="5:10" x14ac:dyDescent="0.25">
      <c r="E557">
        <v>22</v>
      </c>
      <c r="F557">
        <v>2</v>
      </c>
      <c r="G557" t="s">
        <v>260</v>
      </c>
      <c r="H557" t="s">
        <v>307</v>
      </c>
      <c r="I557">
        <v>50000</v>
      </c>
      <c r="J557" t="s">
        <v>199</v>
      </c>
    </row>
    <row r="558" spans="5:10" x14ac:dyDescent="0.25">
      <c r="E558">
        <v>22</v>
      </c>
      <c r="F558">
        <v>2</v>
      </c>
      <c r="G558" t="s">
        <v>260</v>
      </c>
      <c r="H558" t="s">
        <v>271</v>
      </c>
      <c r="I558">
        <v>50000</v>
      </c>
      <c r="J558" t="s">
        <v>199</v>
      </c>
    </row>
    <row r="559" spans="5:10" x14ac:dyDescent="0.25">
      <c r="E559">
        <v>22</v>
      </c>
      <c r="F559">
        <v>2</v>
      </c>
      <c r="G559" t="s">
        <v>260</v>
      </c>
      <c r="H559" t="s">
        <v>324</v>
      </c>
      <c r="I559">
        <v>50000</v>
      </c>
      <c r="J559" t="s">
        <v>199</v>
      </c>
    </row>
    <row r="560" spans="5:10" x14ac:dyDescent="0.25">
      <c r="E560">
        <v>22</v>
      </c>
      <c r="F560">
        <v>2</v>
      </c>
      <c r="G560" t="s">
        <v>260</v>
      </c>
      <c r="H560" t="s">
        <v>310</v>
      </c>
      <c r="I560">
        <v>50000</v>
      </c>
      <c r="J560" t="s">
        <v>199</v>
      </c>
    </row>
    <row r="561" spans="5:10" x14ac:dyDescent="0.25">
      <c r="E561">
        <v>22</v>
      </c>
      <c r="F561">
        <v>2</v>
      </c>
      <c r="G561" t="s">
        <v>260</v>
      </c>
      <c r="H561" t="s">
        <v>343</v>
      </c>
      <c r="I561">
        <v>50000</v>
      </c>
      <c r="J561" t="s">
        <v>199</v>
      </c>
    </row>
    <row r="562" spans="5:10" x14ac:dyDescent="0.25">
      <c r="E562">
        <v>22</v>
      </c>
      <c r="F562">
        <v>2</v>
      </c>
      <c r="G562" t="s">
        <v>260</v>
      </c>
      <c r="H562" t="s">
        <v>274</v>
      </c>
      <c r="I562">
        <v>50000</v>
      </c>
      <c r="J562" t="s">
        <v>199</v>
      </c>
    </row>
    <row r="563" spans="5:10" x14ac:dyDescent="0.25">
      <c r="E563">
        <v>22</v>
      </c>
      <c r="F563">
        <v>2</v>
      </c>
      <c r="G563" t="s">
        <v>260</v>
      </c>
      <c r="H563" t="s">
        <v>287</v>
      </c>
      <c r="I563">
        <v>50000</v>
      </c>
      <c r="J563" t="s">
        <v>199</v>
      </c>
    </row>
    <row r="564" spans="5:10" x14ac:dyDescent="0.25">
      <c r="E564">
        <v>22</v>
      </c>
      <c r="F564">
        <v>2</v>
      </c>
      <c r="G564" t="s">
        <v>260</v>
      </c>
      <c r="H564" t="s">
        <v>312</v>
      </c>
      <c r="I564">
        <v>50000</v>
      </c>
      <c r="J564" t="s">
        <v>199</v>
      </c>
    </row>
    <row r="565" spans="5:10" x14ac:dyDescent="0.25">
      <c r="E565">
        <v>22</v>
      </c>
      <c r="F565">
        <v>2</v>
      </c>
      <c r="G565" t="s">
        <v>260</v>
      </c>
      <c r="H565" t="s">
        <v>253</v>
      </c>
      <c r="I565">
        <v>50000</v>
      </c>
      <c r="J565" t="s">
        <v>199</v>
      </c>
    </row>
    <row r="566" spans="5:10" x14ac:dyDescent="0.25">
      <c r="E566">
        <v>22</v>
      </c>
      <c r="F566">
        <v>2</v>
      </c>
      <c r="G566" t="s">
        <v>260</v>
      </c>
      <c r="H566" t="s">
        <v>323</v>
      </c>
      <c r="I566">
        <v>50000</v>
      </c>
      <c r="J566" t="s">
        <v>199</v>
      </c>
    </row>
    <row r="567" spans="5:10" x14ac:dyDescent="0.25">
      <c r="E567">
        <v>22</v>
      </c>
      <c r="F567">
        <v>2</v>
      </c>
      <c r="G567" t="s">
        <v>260</v>
      </c>
      <c r="H567" t="s">
        <v>267</v>
      </c>
      <c r="I567">
        <v>25000</v>
      </c>
      <c r="J567" t="s">
        <v>199</v>
      </c>
    </row>
    <row r="568" spans="5:10" x14ac:dyDescent="0.25">
      <c r="E568">
        <v>22</v>
      </c>
      <c r="F568">
        <v>2</v>
      </c>
      <c r="G568" t="s">
        <v>260</v>
      </c>
      <c r="H568" t="s">
        <v>262</v>
      </c>
      <c r="I568">
        <v>50000</v>
      </c>
      <c r="J568" t="s">
        <v>199</v>
      </c>
    </row>
    <row r="569" spans="5:10" x14ac:dyDescent="0.25">
      <c r="E569">
        <v>22</v>
      </c>
      <c r="F569">
        <v>2</v>
      </c>
      <c r="G569" t="s">
        <v>260</v>
      </c>
      <c r="H569" t="s">
        <v>261</v>
      </c>
      <c r="I569">
        <v>50000</v>
      </c>
      <c r="J569" t="s">
        <v>199</v>
      </c>
    </row>
    <row r="570" spans="5:10" x14ac:dyDescent="0.25">
      <c r="E570">
        <v>22</v>
      </c>
      <c r="F570">
        <v>2</v>
      </c>
      <c r="G570" t="s">
        <v>260</v>
      </c>
      <c r="H570" t="s">
        <v>339</v>
      </c>
      <c r="I570">
        <v>50000</v>
      </c>
      <c r="J570" t="s">
        <v>199</v>
      </c>
    </row>
    <row r="571" spans="5:10" x14ac:dyDescent="0.25">
      <c r="E571">
        <v>22</v>
      </c>
      <c r="F571">
        <v>2</v>
      </c>
      <c r="G571" t="s">
        <v>260</v>
      </c>
      <c r="H571" t="s">
        <v>266</v>
      </c>
      <c r="I571">
        <v>50000</v>
      </c>
      <c r="J571" t="s">
        <v>199</v>
      </c>
    </row>
    <row r="572" spans="5:10" x14ac:dyDescent="0.25">
      <c r="E572">
        <v>22</v>
      </c>
      <c r="F572">
        <v>2</v>
      </c>
      <c r="G572" t="s">
        <v>260</v>
      </c>
      <c r="H572" t="s">
        <v>295</v>
      </c>
      <c r="I572">
        <v>50000</v>
      </c>
      <c r="J572" t="s">
        <v>199</v>
      </c>
    </row>
    <row r="573" spans="5:10" x14ac:dyDescent="0.25">
      <c r="E573">
        <v>22</v>
      </c>
      <c r="F573">
        <v>2</v>
      </c>
      <c r="G573" t="s">
        <v>260</v>
      </c>
      <c r="H573" t="s">
        <v>296</v>
      </c>
      <c r="I573">
        <v>50000</v>
      </c>
      <c r="J573" t="s">
        <v>199</v>
      </c>
    </row>
    <row r="574" spans="5:10" x14ac:dyDescent="0.25">
      <c r="E574">
        <v>22</v>
      </c>
      <c r="F574">
        <v>2</v>
      </c>
      <c r="G574" t="s">
        <v>260</v>
      </c>
      <c r="H574" t="s">
        <v>259</v>
      </c>
      <c r="I574">
        <v>5000</v>
      </c>
      <c r="J574" t="s">
        <v>199</v>
      </c>
    </row>
    <row r="575" spans="5:10" x14ac:dyDescent="0.25">
      <c r="E575">
        <v>22</v>
      </c>
      <c r="F575">
        <v>2</v>
      </c>
      <c r="G575" t="s">
        <v>260</v>
      </c>
      <c r="H575" t="s">
        <v>344</v>
      </c>
      <c r="I575">
        <v>50000</v>
      </c>
      <c r="J575" t="s">
        <v>199</v>
      </c>
    </row>
    <row r="576" spans="5:10" x14ac:dyDescent="0.25">
      <c r="E576">
        <v>22</v>
      </c>
      <c r="F576">
        <v>2</v>
      </c>
      <c r="G576" t="s">
        <v>260</v>
      </c>
      <c r="H576" t="s">
        <v>283</v>
      </c>
      <c r="I576">
        <v>50000</v>
      </c>
      <c r="J576" t="s">
        <v>199</v>
      </c>
    </row>
    <row r="577" spans="5:10" x14ac:dyDescent="0.25">
      <c r="E577">
        <v>22</v>
      </c>
      <c r="F577">
        <v>2</v>
      </c>
      <c r="G577" t="s">
        <v>260</v>
      </c>
      <c r="H577" t="s">
        <v>321</v>
      </c>
      <c r="I577">
        <v>50000</v>
      </c>
      <c r="J577" t="s">
        <v>199</v>
      </c>
    </row>
    <row r="578" spans="5:10" x14ac:dyDescent="0.25">
      <c r="E578">
        <v>22</v>
      </c>
      <c r="F578">
        <v>2</v>
      </c>
      <c r="G578" t="s">
        <v>260</v>
      </c>
      <c r="H578" t="s">
        <v>315</v>
      </c>
      <c r="I578">
        <v>50000</v>
      </c>
      <c r="J578" t="s">
        <v>199</v>
      </c>
    </row>
    <row r="579" spans="5:10" x14ac:dyDescent="0.25">
      <c r="E579">
        <v>22</v>
      </c>
      <c r="F579">
        <v>2</v>
      </c>
      <c r="G579" t="s">
        <v>260</v>
      </c>
      <c r="H579" t="s">
        <v>316</v>
      </c>
      <c r="I579">
        <v>50000</v>
      </c>
      <c r="J579" t="s">
        <v>199</v>
      </c>
    </row>
    <row r="580" spans="5:10" x14ac:dyDescent="0.25">
      <c r="E580">
        <v>22</v>
      </c>
      <c r="F580">
        <v>2</v>
      </c>
      <c r="G580" t="s">
        <v>260</v>
      </c>
      <c r="H580" t="s">
        <v>322</v>
      </c>
      <c r="I580">
        <v>50000</v>
      </c>
      <c r="J580" t="s">
        <v>199</v>
      </c>
    </row>
    <row r="581" spans="5:10" x14ac:dyDescent="0.25">
      <c r="E581">
        <v>22</v>
      </c>
      <c r="F581">
        <v>2</v>
      </c>
      <c r="G581" t="s">
        <v>260</v>
      </c>
      <c r="H581" t="s">
        <v>284</v>
      </c>
      <c r="I581">
        <v>50000</v>
      </c>
      <c r="J581" t="s">
        <v>199</v>
      </c>
    </row>
    <row r="582" spans="5:10" x14ac:dyDescent="0.25">
      <c r="E582">
        <v>22</v>
      </c>
      <c r="F582">
        <v>2</v>
      </c>
      <c r="G582" t="s">
        <v>260</v>
      </c>
      <c r="H582" t="s">
        <v>291</v>
      </c>
      <c r="I582">
        <v>50000</v>
      </c>
      <c r="J582" t="s">
        <v>199</v>
      </c>
    </row>
    <row r="583" spans="5:10" x14ac:dyDescent="0.25">
      <c r="E583">
        <v>22</v>
      </c>
      <c r="F583">
        <v>2</v>
      </c>
      <c r="G583" t="s">
        <v>260</v>
      </c>
      <c r="H583" t="s">
        <v>336</v>
      </c>
      <c r="I583">
        <v>50000</v>
      </c>
      <c r="J583" t="s">
        <v>199</v>
      </c>
    </row>
    <row r="584" spans="5:10" x14ac:dyDescent="0.25">
      <c r="E584">
        <v>22</v>
      </c>
      <c r="F584">
        <v>2</v>
      </c>
      <c r="G584" t="s">
        <v>260</v>
      </c>
      <c r="H584" t="s">
        <v>340</v>
      </c>
      <c r="I584">
        <v>50000</v>
      </c>
      <c r="J584" t="s">
        <v>199</v>
      </c>
    </row>
    <row r="585" spans="5:10" x14ac:dyDescent="0.25">
      <c r="E585">
        <v>22</v>
      </c>
      <c r="F585">
        <v>2</v>
      </c>
      <c r="G585" t="s">
        <v>260</v>
      </c>
      <c r="H585" t="s">
        <v>329</v>
      </c>
      <c r="I585">
        <v>50000</v>
      </c>
      <c r="J585" t="s">
        <v>199</v>
      </c>
    </row>
    <row r="586" spans="5:10" x14ac:dyDescent="0.25">
      <c r="E586">
        <v>22</v>
      </c>
      <c r="F586">
        <v>2</v>
      </c>
      <c r="G586" t="s">
        <v>260</v>
      </c>
      <c r="H586" t="s">
        <v>342</v>
      </c>
      <c r="I586">
        <v>50000</v>
      </c>
      <c r="J586" t="s">
        <v>199</v>
      </c>
    </row>
    <row r="587" spans="5:10" x14ac:dyDescent="0.25">
      <c r="E587">
        <v>22</v>
      </c>
      <c r="F587">
        <v>2</v>
      </c>
      <c r="G587" t="s">
        <v>260</v>
      </c>
      <c r="H587" t="s">
        <v>257</v>
      </c>
      <c r="I587">
        <v>50000</v>
      </c>
      <c r="J587" t="s">
        <v>199</v>
      </c>
    </row>
    <row r="588" spans="5:10" x14ac:dyDescent="0.25">
      <c r="E588">
        <v>22</v>
      </c>
      <c r="F588">
        <v>2</v>
      </c>
      <c r="G588" t="s">
        <v>260</v>
      </c>
      <c r="H588" t="s">
        <v>319</v>
      </c>
      <c r="I588">
        <v>50000</v>
      </c>
      <c r="J588" t="s">
        <v>199</v>
      </c>
    </row>
    <row r="589" spans="5:10" x14ac:dyDescent="0.25">
      <c r="E589">
        <v>22</v>
      </c>
      <c r="F589">
        <v>2</v>
      </c>
      <c r="G589" t="s">
        <v>260</v>
      </c>
      <c r="H589" t="s">
        <v>320</v>
      </c>
      <c r="I589">
        <v>50000</v>
      </c>
      <c r="J589" t="s">
        <v>199</v>
      </c>
    </row>
    <row r="590" spans="5:10" x14ac:dyDescent="0.25">
      <c r="E590">
        <v>22</v>
      </c>
      <c r="F590">
        <v>2</v>
      </c>
      <c r="G590" t="s">
        <v>260</v>
      </c>
      <c r="H590" t="s">
        <v>246</v>
      </c>
      <c r="I590">
        <v>50000</v>
      </c>
      <c r="J590" t="s">
        <v>199</v>
      </c>
    </row>
    <row r="591" spans="5:10" x14ac:dyDescent="0.25">
      <c r="E591">
        <v>22</v>
      </c>
      <c r="F591">
        <v>2</v>
      </c>
      <c r="G591" t="s">
        <v>260</v>
      </c>
      <c r="H591" t="s">
        <v>263</v>
      </c>
      <c r="I591">
        <v>50000</v>
      </c>
      <c r="J591" t="s">
        <v>199</v>
      </c>
    </row>
    <row r="592" spans="5:10" x14ac:dyDescent="0.25">
      <c r="E592">
        <v>22</v>
      </c>
      <c r="F592">
        <v>2</v>
      </c>
      <c r="G592" t="s">
        <v>260</v>
      </c>
      <c r="H592" t="s">
        <v>264</v>
      </c>
      <c r="I592">
        <v>50000</v>
      </c>
      <c r="J592" t="s">
        <v>199</v>
      </c>
    </row>
    <row r="593" spans="5:10" x14ac:dyDescent="0.25">
      <c r="E593">
        <v>22</v>
      </c>
      <c r="F593">
        <v>2</v>
      </c>
      <c r="G593" t="s">
        <v>276</v>
      </c>
      <c r="H593" t="s">
        <v>285</v>
      </c>
      <c r="I593">
        <v>50000</v>
      </c>
      <c r="J593" t="s">
        <v>199</v>
      </c>
    </row>
    <row r="594" spans="5:10" x14ac:dyDescent="0.25">
      <c r="E594">
        <v>22</v>
      </c>
      <c r="F594">
        <v>2</v>
      </c>
      <c r="G594" t="s">
        <v>276</v>
      </c>
      <c r="H594" t="s">
        <v>309</v>
      </c>
      <c r="I594">
        <v>100000</v>
      </c>
      <c r="J594" t="s">
        <v>199</v>
      </c>
    </row>
    <row r="595" spans="5:10" x14ac:dyDescent="0.25">
      <c r="E595">
        <v>22</v>
      </c>
      <c r="F595">
        <v>2</v>
      </c>
      <c r="G595" t="s">
        <v>276</v>
      </c>
      <c r="H595" t="s">
        <v>310</v>
      </c>
      <c r="I595">
        <v>50000</v>
      </c>
      <c r="J595" t="s">
        <v>199</v>
      </c>
    </row>
    <row r="596" spans="5:10" x14ac:dyDescent="0.25">
      <c r="E596">
        <v>22</v>
      </c>
      <c r="F596">
        <v>2</v>
      </c>
      <c r="G596" t="s">
        <v>276</v>
      </c>
      <c r="H596" t="s">
        <v>287</v>
      </c>
      <c r="I596">
        <v>50000</v>
      </c>
      <c r="J596" t="s">
        <v>199</v>
      </c>
    </row>
    <row r="597" spans="5:10" x14ac:dyDescent="0.25">
      <c r="E597">
        <v>22</v>
      </c>
      <c r="F597">
        <v>2</v>
      </c>
      <c r="G597" t="s">
        <v>276</v>
      </c>
      <c r="H597" t="s">
        <v>311</v>
      </c>
      <c r="I597">
        <v>50000</v>
      </c>
      <c r="J597" t="s">
        <v>199</v>
      </c>
    </row>
    <row r="598" spans="5:10" x14ac:dyDescent="0.25">
      <c r="E598">
        <v>22</v>
      </c>
      <c r="F598">
        <v>2</v>
      </c>
      <c r="G598" t="s">
        <v>276</v>
      </c>
      <c r="H598" t="s">
        <v>312</v>
      </c>
      <c r="I598">
        <v>50000</v>
      </c>
      <c r="J598" t="s">
        <v>199</v>
      </c>
    </row>
    <row r="599" spans="5:10" x14ac:dyDescent="0.25">
      <c r="E599">
        <v>22</v>
      </c>
      <c r="F599">
        <v>2</v>
      </c>
      <c r="G599" t="s">
        <v>276</v>
      </c>
      <c r="H599" t="s">
        <v>253</v>
      </c>
      <c r="I599">
        <v>50000</v>
      </c>
      <c r="J599" t="s">
        <v>199</v>
      </c>
    </row>
    <row r="600" spans="5:10" x14ac:dyDescent="0.25">
      <c r="E600">
        <v>22</v>
      </c>
      <c r="F600">
        <v>2</v>
      </c>
      <c r="G600" t="s">
        <v>276</v>
      </c>
      <c r="H600" t="s">
        <v>289</v>
      </c>
      <c r="I600">
        <v>50000</v>
      </c>
      <c r="J600" t="s">
        <v>199</v>
      </c>
    </row>
    <row r="601" spans="5:10" x14ac:dyDescent="0.25">
      <c r="E601">
        <v>22</v>
      </c>
      <c r="F601">
        <v>2</v>
      </c>
      <c r="G601" t="s">
        <v>276</v>
      </c>
      <c r="H601" t="s">
        <v>267</v>
      </c>
      <c r="I601">
        <v>25000</v>
      </c>
      <c r="J601" t="s">
        <v>199</v>
      </c>
    </row>
    <row r="602" spans="5:10" x14ac:dyDescent="0.25">
      <c r="E602">
        <v>22</v>
      </c>
      <c r="F602">
        <v>2</v>
      </c>
      <c r="G602" t="s">
        <v>276</v>
      </c>
      <c r="H602" t="s">
        <v>295</v>
      </c>
      <c r="I602">
        <v>50000</v>
      </c>
      <c r="J602" t="s">
        <v>199</v>
      </c>
    </row>
    <row r="603" spans="5:10" x14ac:dyDescent="0.25">
      <c r="E603">
        <v>22</v>
      </c>
      <c r="F603">
        <v>2</v>
      </c>
      <c r="G603" t="s">
        <v>276</v>
      </c>
      <c r="H603" t="s">
        <v>296</v>
      </c>
      <c r="I603">
        <v>50000</v>
      </c>
      <c r="J603" t="s">
        <v>199</v>
      </c>
    </row>
    <row r="604" spans="5:10" x14ac:dyDescent="0.25">
      <c r="E604">
        <v>22</v>
      </c>
      <c r="F604">
        <v>2</v>
      </c>
      <c r="G604" t="s">
        <v>276</v>
      </c>
      <c r="H604" t="s">
        <v>283</v>
      </c>
      <c r="I604">
        <v>50000</v>
      </c>
      <c r="J604" t="s">
        <v>199</v>
      </c>
    </row>
    <row r="605" spans="5:10" x14ac:dyDescent="0.25">
      <c r="E605">
        <v>22</v>
      </c>
      <c r="F605">
        <v>2</v>
      </c>
      <c r="G605" t="s">
        <v>276</v>
      </c>
      <c r="H605" t="s">
        <v>315</v>
      </c>
      <c r="I605">
        <v>50000</v>
      </c>
      <c r="J605" t="s">
        <v>199</v>
      </c>
    </row>
    <row r="606" spans="5:10" x14ac:dyDescent="0.25">
      <c r="E606">
        <v>22</v>
      </c>
      <c r="F606">
        <v>2</v>
      </c>
      <c r="G606" t="s">
        <v>276</v>
      </c>
      <c r="H606" t="s">
        <v>316</v>
      </c>
      <c r="I606">
        <v>50000</v>
      </c>
      <c r="J606" t="s">
        <v>199</v>
      </c>
    </row>
    <row r="607" spans="5:10" x14ac:dyDescent="0.25">
      <c r="E607">
        <v>22</v>
      </c>
      <c r="F607">
        <v>2</v>
      </c>
      <c r="G607" t="s">
        <v>276</v>
      </c>
      <c r="H607" t="s">
        <v>255</v>
      </c>
      <c r="I607">
        <v>50000</v>
      </c>
      <c r="J607" t="s">
        <v>199</v>
      </c>
    </row>
    <row r="608" spans="5:10" x14ac:dyDescent="0.25">
      <c r="E608">
        <v>22</v>
      </c>
      <c r="F608">
        <v>2</v>
      </c>
      <c r="G608" t="s">
        <v>276</v>
      </c>
      <c r="H608" t="s">
        <v>284</v>
      </c>
      <c r="I608">
        <v>50000</v>
      </c>
      <c r="J608" t="s">
        <v>199</v>
      </c>
    </row>
    <row r="609" spans="5:10" x14ac:dyDescent="0.25">
      <c r="E609">
        <v>22</v>
      </c>
      <c r="F609">
        <v>2</v>
      </c>
      <c r="G609" t="s">
        <v>276</v>
      </c>
      <c r="H609" t="s">
        <v>321</v>
      </c>
      <c r="I609">
        <v>50000</v>
      </c>
      <c r="J609" t="s">
        <v>199</v>
      </c>
    </row>
    <row r="610" spans="5:10" x14ac:dyDescent="0.25">
      <c r="E610">
        <v>22</v>
      </c>
      <c r="F610">
        <v>2</v>
      </c>
      <c r="G610" t="s">
        <v>276</v>
      </c>
      <c r="H610" t="s">
        <v>291</v>
      </c>
      <c r="I610">
        <v>50000</v>
      </c>
      <c r="J610" t="s">
        <v>199</v>
      </c>
    </row>
    <row r="611" spans="5:10" x14ac:dyDescent="0.25">
      <c r="E611">
        <v>22</v>
      </c>
      <c r="F611">
        <v>2</v>
      </c>
      <c r="G611" t="s">
        <v>276</v>
      </c>
      <c r="H611" t="s">
        <v>318</v>
      </c>
      <c r="I611">
        <v>50000</v>
      </c>
      <c r="J611" t="s">
        <v>199</v>
      </c>
    </row>
    <row r="612" spans="5:10" x14ac:dyDescent="0.25">
      <c r="E612">
        <v>22</v>
      </c>
      <c r="F612">
        <v>2</v>
      </c>
      <c r="G612" t="s">
        <v>276</v>
      </c>
      <c r="H612" t="s">
        <v>257</v>
      </c>
      <c r="I612">
        <v>50000</v>
      </c>
      <c r="J612" t="s">
        <v>199</v>
      </c>
    </row>
    <row r="613" spans="5:10" x14ac:dyDescent="0.25">
      <c r="E613">
        <v>22</v>
      </c>
      <c r="F613">
        <v>2</v>
      </c>
      <c r="G613" t="s">
        <v>276</v>
      </c>
      <c r="H613" t="s">
        <v>319</v>
      </c>
      <c r="I613">
        <v>50000</v>
      </c>
      <c r="J613" t="s">
        <v>199</v>
      </c>
    </row>
    <row r="614" spans="5:10" x14ac:dyDescent="0.25">
      <c r="E614">
        <v>22</v>
      </c>
      <c r="F614">
        <v>2</v>
      </c>
      <c r="G614" t="s">
        <v>276</v>
      </c>
      <c r="H614" t="s">
        <v>246</v>
      </c>
      <c r="I614">
        <v>50000</v>
      </c>
      <c r="J614" t="s">
        <v>199</v>
      </c>
    </row>
    <row r="615" spans="5:10" x14ac:dyDescent="0.25">
      <c r="E615">
        <v>22</v>
      </c>
      <c r="F615">
        <v>2</v>
      </c>
      <c r="G615" t="s">
        <v>276</v>
      </c>
      <c r="H615" t="s">
        <v>263</v>
      </c>
      <c r="I615">
        <v>50000</v>
      </c>
      <c r="J615" t="s">
        <v>199</v>
      </c>
    </row>
    <row r="616" spans="5:10" x14ac:dyDescent="0.25">
      <c r="E616">
        <v>22</v>
      </c>
      <c r="F616">
        <v>2</v>
      </c>
      <c r="G616" t="s">
        <v>276</v>
      </c>
      <c r="H616" t="s">
        <v>264</v>
      </c>
      <c r="I616">
        <v>50000</v>
      </c>
      <c r="J616" t="s">
        <v>199</v>
      </c>
    </row>
    <row r="617" spans="5:10" x14ac:dyDescent="0.25">
      <c r="E617">
        <v>22</v>
      </c>
      <c r="F617">
        <v>2</v>
      </c>
      <c r="G617" t="s">
        <v>276</v>
      </c>
      <c r="H617" t="s">
        <v>259</v>
      </c>
      <c r="I617">
        <v>5000</v>
      </c>
      <c r="J617" t="s">
        <v>199</v>
      </c>
    </row>
    <row r="618" spans="5:10" x14ac:dyDescent="0.25">
      <c r="E618">
        <v>22</v>
      </c>
      <c r="F618">
        <v>2</v>
      </c>
      <c r="G618" t="s">
        <v>276</v>
      </c>
      <c r="H618" t="s">
        <v>323</v>
      </c>
      <c r="I618">
        <v>50000</v>
      </c>
      <c r="J618" t="s">
        <v>199</v>
      </c>
    </row>
    <row r="619" spans="5:10" x14ac:dyDescent="0.25">
      <c r="E619">
        <v>22</v>
      </c>
      <c r="F619">
        <v>2</v>
      </c>
      <c r="G619" t="s">
        <v>276</v>
      </c>
      <c r="H619" t="s">
        <v>324</v>
      </c>
      <c r="I619">
        <v>50000</v>
      </c>
      <c r="J619" t="s">
        <v>199</v>
      </c>
    </row>
    <row r="620" spans="5:10" x14ac:dyDescent="0.25">
      <c r="E620">
        <v>22</v>
      </c>
      <c r="F620">
        <v>2</v>
      </c>
      <c r="G620" t="s">
        <v>276</v>
      </c>
      <c r="H620" t="s">
        <v>320</v>
      </c>
      <c r="I620">
        <v>50000</v>
      </c>
      <c r="J620" t="s">
        <v>199</v>
      </c>
    </row>
    <row r="621" spans="5:10" x14ac:dyDescent="0.25">
      <c r="E621">
        <v>22</v>
      </c>
      <c r="F621">
        <v>2</v>
      </c>
      <c r="G621" t="s">
        <v>1</v>
      </c>
      <c r="H621" t="s">
        <v>285</v>
      </c>
      <c r="I621">
        <v>50000</v>
      </c>
      <c r="J621" t="s">
        <v>199</v>
      </c>
    </row>
    <row r="622" spans="5:10" x14ac:dyDescent="0.25">
      <c r="E622">
        <v>22</v>
      </c>
      <c r="F622">
        <v>2</v>
      </c>
      <c r="G622" t="s">
        <v>1</v>
      </c>
      <c r="H622" t="s">
        <v>309</v>
      </c>
      <c r="I622">
        <v>100000</v>
      </c>
      <c r="J622" t="s">
        <v>199</v>
      </c>
    </row>
    <row r="623" spans="5:10" x14ac:dyDescent="0.25">
      <c r="E623">
        <v>22</v>
      </c>
      <c r="F623">
        <v>2</v>
      </c>
      <c r="G623" t="s">
        <v>1</v>
      </c>
      <c r="H623" t="s">
        <v>274</v>
      </c>
      <c r="I623">
        <v>50000</v>
      </c>
      <c r="J623" t="s">
        <v>199</v>
      </c>
    </row>
    <row r="624" spans="5:10" x14ac:dyDescent="0.25">
      <c r="E624">
        <v>22</v>
      </c>
      <c r="F624">
        <v>2</v>
      </c>
      <c r="G624" t="s">
        <v>1</v>
      </c>
      <c r="H624" t="s">
        <v>312</v>
      </c>
      <c r="I624">
        <v>50000</v>
      </c>
      <c r="J624" t="s">
        <v>199</v>
      </c>
    </row>
    <row r="625" spans="5:10" x14ac:dyDescent="0.25">
      <c r="E625">
        <v>22</v>
      </c>
      <c r="F625">
        <v>2</v>
      </c>
      <c r="G625" t="s">
        <v>1</v>
      </c>
      <c r="H625" t="s">
        <v>253</v>
      </c>
      <c r="I625">
        <v>50000</v>
      </c>
      <c r="J625" t="s">
        <v>199</v>
      </c>
    </row>
    <row r="626" spans="5:10" x14ac:dyDescent="0.25">
      <c r="E626">
        <v>22</v>
      </c>
      <c r="F626">
        <v>2</v>
      </c>
      <c r="G626" t="s">
        <v>1</v>
      </c>
      <c r="H626" t="s">
        <v>289</v>
      </c>
      <c r="I626">
        <v>50000</v>
      </c>
      <c r="J626" t="s">
        <v>199</v>
      </c>
    </row>
    <row r="627" spans="5:10" x14ac:dyDescent="0.25">
      <c r="E627">
        <v>22</v>
      </c>
      <c r="F627">
        <v>2</v>
      </c>
      <c r="G627" t="s">
        <v>1</v>
      </c>
      <c r="H627" t="s">
        <v>267</v>
      </c>
      <c r="I627">
        <v>25000</v>
      </c>
      <c r="J627" t="s">
        <v>199</v>
      </c>
    </row>
    <row r="628" spans="5:10" x14ac:dyDescent="0.25">
      <c r="E628">
        <v>22</v>
      </c>
      <c r="F628">
        <v>2</v>
      </c>
      <c r="G628" t="s">
        <v>1</v>
      </c>
      <c r="H628" t="s">
        <v>295</v>
      </c>
      <c r="I628">
        <v>50000</v>
      </c>
      <c r="J628" t="s">
        <v>199</v>
      </c>
    </row>
    <row r="629" spans="5:10" x14ac:dyDescent="0.25">
      <c r="E629">
        <v>22</v>
      </c>
      <c r="F629">
        <v>2</v>
      </c>
      <c r="G629" t="s">
        <v>1</v>
      </c>
      <c r="H629" t="s">
        <v>296</v>
      </c>
      <c r="I629">
        <v>50000</v>
      </c>
      <c r="J629" t="s">
        <v>199</v>
      </c>
    </row>
    <row r="630" spans="5:10" x14ac:dyDescent="0.25">
      <c r="E630">
        <v>22</v>
      </c>
      <c r="F630">
        <v>2</v>
      </c>
      <c r="G630" t="s">
        <v>1</v>
      </c>
      <c r="H630" t="s">
        <v>283</v>
      </c>
      <c r="I630">
        <v>50000</v>
      </c>
      <c r="J630" t="s">
        <v>199</v>
      </c>
    </row>
    <row r="631" spans="5:10" x14ac:dyDescent="0.25">
      <c r="E631">
        <v>22</v>
      </c>
      <c r="F631">
        <v>2</v>
      </c>
      <c r="G631" t="s">
        <v>1</v>
      </c>
      <c r="H631" t="s">
        <v>258</v>
      </c>
      <c r="I631">
        <v>5000</v>
      </c>
      <c r="J631" t="s">
        <v>199</v>
      </c>
    </row>
    <row r="632" spans="5:10" x14ac:dyDescent="0.25">
      <c r="E632">
        <v>22</v>
      </c>
      <c r="F632">
        <v>2</v>
      </c>
      <c r="G632" t="s">
        <v>1</v>
      </c>
      <c r="H632" t="s">
        <v>315</v>
      </c>
      <c r="I632">
        <v>50000</v>
      </c>
      <c r="J632" t="s">
        <v>199</v>
      </c>
    </row>
    <row r="633" spans="5:10" x14ac:dyDescent="0.25">
      <c r="E633">
        <v>22</v>
      </c>
      <c r="F633">
        <v>2</v>
      </c>
      <c r="G633" t="s">
        <v>1</v>
      </c>
      <c r="H633" t="s">
        <v>255</v>
      </c>
      <c r="I633">
        <v>50000</v>
      </c>
      <c r="J633" t="s">
        <v>199</v>
      </c>
    </row>
    <row r="634" spans="5:10" x14ac:dyDescent="0.25">
      <c r="E634">
        <v>22</v>
      </c>
      <c r="F634">
        <v>2</v>
      </c>
      <c r="G634" t="s">
        <v>1</v>
      </c>
      <c r="H634" t="s">
        <v>252</v>
      </c>
      <c r="I634">
        <v>50000</v>
      </c>
      <c r="J634" t="s">
        <v>199</v>
      </c>
    </row>
    <row r="635" spans="5:10" x14ac:dyDescent="0.25">
      <c r="E635">
        <v>22</v>
      </c>
      <c r="F635">
        <v>2</v>
      </c>
      <c r="G635" t="s">
        <v>1</v>
      </c>
      <c r="H635" t="s">
        <v>284</v>
      </c>
      <c r="I635">
        <v>50000</v>
      </c>
      <c r="J635" t="s">
        <v>199</v>
      </c>
    </row>
    <row r="636" spans="5:10" x14ac:dyDescent="0.25">
      <c r="E636">
        <v>22</v>
      </c>
      <c r="F636">
        <v>2</v>
      </c>
      <c r="G636" t="s">
        <v>1</v>
      </c>
      <c r="H636" t="s">
        <v>291</v>
      </c>
      <c r="I636">
        <v>50000</v>
      </c>
      <c r="J636" t="s">
        <v>199</v>
      </c>
    </row>
    <row r="637" spans="5:10" x14ac:dyDescent="0.25">
      <c r="E637">
        <v>22</v>
      </c>
      <c r="F637">
        <v>2</v>
      </c>
      <c r="G637" t="s">
        <v>1</v>
      </c>
      <c r="H637" t="s">
        <v>308</v>
      </c>
      <c r="I637">
        <v>50000</v>
      </c>
      <c r="J637" t="s">
        <v>199</v>
      </c>
    </row>
    <row r="638" spans="5:10" x14ac:dyDescent="0.25">
      <c r="E638">
        <v>22</v>
      </c>
      <c r="F638">
        <v>2</v>
      </c>
      <c r="G638" t="s">
        <v>1</v>
      </c>
      <c r="H638" t="s">
        <v>318</v>
      </c>
      <c r="I638">
        <v>50000</v>
      </c>
      <c r="J638" t="s">
        <v>199</v>
      </c>
    </row>
    <row r="639" spans="5:10" x14ac:dyDescent="0.25">
      <c r="E639">
        <v>22</v>
      </c>
      <c r="F639">
        <v>2</v>
      </c>
      <c r="G639" t="s">
        <v>1</v>
      </c>
      <c r="H639" t="s">
        <v>329</v>
      </c>
      <c r="I639">
        <v>50000</v>
      </c>
      <c r="J639" t="s">
        <v>199</v>
      </c>
    </row>
    <row r="640" spans="5:10" x14ac:dyDescent="0.25">
      <c r="E640">
        <v>22</v>
      </c>
      <c r="F640">
        <v>2</v>
      </c>
      <c r="G640" t="s">
        <v>1</v>
      </c>
      <c r="H640" t="s">
        <v>257</v>
      </c>
      <c r="I640">
        <v>50000</v>
      </c>
      <c r="J640" t="s">
        <v>199</v>
      </c>
    </row>
    <row r="641" spans="5:10" x14ac:dyDescent="0.25">
      <c r="E641">
        <v>22</v>
      </c>
      <c r="F641">
        <v>2</v>
      </c>
      <c r="G641" t="s">
        <v>1</v>
      </c>
      <c r="H641" t="s">
        <v>269</v>
      </c>
      <c r="I641">
        <v>50000</v>
      </c>
      <c r="J641" t="s">
        <v>199</v>
      </c>
    </row>
    <row r="642" spans="5:10" x14ac:dyDescent="0.25">
      <c r="E642">
        <v>22</v>
      </c>
      <c r="F642">
        <v>2</v>
      </c>
      <c r="G642" t="s">
        <v>1</v>
      </c>
      <c r="H642" t="s">
        <v>319</v>
      </c>
      <c r="I642">
        <v>50000</v>
      </c>
      <c r="J642" t="s">
        <v>199</v>
      </c>
    </row>
    <row r="643" spans="5:10" x14ac:dyDescent="0.25">
      <c r="E643">
        <v>22</v>
      </c>
      <c r="F643">
        <v>2</v>
      </c>
      <c r="G643" t="s">
        <v>1</v>
      </c>
      <c r="H643" t="s">
        <v>263</v>
      </c>
      <c r="I643">
        <v>50000</v>
      </c>
      <c r="J643" t="s">
        <v>199</v>
      </c>
    </row>
    <row r="644" spans="5:10" x14ac:dyDescent="0.25">
      <c r="E644">
        <v>22</v>
      </c>
      <c r="F644">
        <v>2</v>
      </c>
      <c r="G644" t="s">
        <v>1</v>
      </c>
      <c r="H644" t="s">
        <v>264</v>
      </c>
      <c r="I644">
        <v>50000</v>
      </c>
      <c r="J644" t="s">
        <v>199</v>
      </c>
    </row>
    <row r="645" spans="5:10" x14ac:dyDescent="0.25">
      <c r="E645">
        <v>22</v>
      </c>
      <c r="F645">
        <v>2</v>
      </c>
      <c r="G645" t="s">
        <v>1</v>
      </c>
      <c r="H645" t="s">
        <v>321</v>
      </c>
      <c r="I645">
        <v>50000</v>
      </c>
      <c r="J645" t="s">
        <v>199</v>
      </c>
    </row>
    <row r="646" spans="5:10" x14ac:dyDescent="0.25">
      <c r="E646">
        <v>22</v>
      </c>
      <c r="F646">
        <v>2</v>
      </c>
      <c r="G646" t="s">
        <v>1</v>
      </c>
      <c r="H646" t="s">
        <v>293</v>
      </c>
      <c r="I646">
        <v>50000</v>
      </c>
      <c r="J646" t="s">
        <v>199</v>
      </c>
    </row>
    <row r="647" spans="5:10" x14ac:dyDescent="0.25">
      <c r="E647">
        <v>22</v>
      </c>
      <c r="F647">
        <v>2</v>
      </c>
      <c r="G647" t="s">
        <v>1</v>
      </c>
      <c r="H647" t="s">
        <v>254</v>
      </c>
      <c r="I647">
        <v>50000</v>
      </c>
      <c r="J647" t="s">
        <v>199</v>
      </c>
    </row>
    <row r="648" spans="5:10" x14ac:dyDescent="0.25">
      <c r="E648">
        <v>22</v>
      </c>
      <c r="F648">
        <v>2</v>
      </c>
      <c r="G648" t="s">
        <v>1</v>
      </c>
      <c r="H648" t="s">
        <v>322</v>
      </c>
      <c r="I648">
        <v>50000</v>
      </c>
      <c r="J648" t="s">
        <v>199</v>
      </c>
    </row>
    <row r="649" spans="5:10" x14ac:dyDescent="0.25">
      <c r="E649">
        <v>22</v>
      </c>
      <c r="F649">
        <v>2</v>
      </c>
      <c r="G649" t="s">
        <v>1</v>
      </c>
      <c r="H649" t="s">
        <v>323</v>
      </c>
      <c r="I649">
        <v>50000</v>
      </c>
      <c r="J649" t="s">
        <v>199</v>
      </c>
    </row>
    <row r="650" spans="5:10" x14ac:dyDescent="0.25">
      <c r="E650">
        <v>22</v>
      </c>
      <c r="F650">
        <v>2</v>
      </c>
      <c r="G650" t="s">
        <v>1</v>
      </c>
      <c r="H650" t="s">
        <v>324</v>
      </c>
      <c r="I650">
        <v>50000</v>
      </c>
      <c r="J650" t="s">
        <v>199</v>
      </c>
    </row>
    <row r="651" spans="5:10" x14ac:dyDescent="0.25">
      <c r="E651">
        <v>22</v>
      </c>
      <c r="F651">
        <v>2</v>
      </c>
      <c r="G651" t="s">
        <v>1</v>
      </c>
      <c r="H651" t="s">
        <v>338</v>
      </c>
      <c r="I651">
        <v>50000</v>
      </c>
      <c r="J651" t="s">
        <v>199</v>
      </c>
    </row>
    <row r="652" spans="5:10" x14ac:dyDescent="0.25">
      <c r="E652">
        <v>22</v>
      </c>
      <c r="F652">
        <v>2</v>
      </c>
      <c r="G652" t="s">
        <v>1</v>
      </c>
      <c r="H652" t="s">
        <v>287</v>
      </c>
      <c r="I652">
        <v>50000</v>
      </c>
      <c r="J652" t="s">
        <v>199</v>
      </c>
    </row>
    <row r="653" spans="5:10" x14ac:dyDescent="0.25">
      <c r="E653">
        <v>22</v>
      </c>
      <c r="F653">
        <v>2</v>
      </c>
      <c r="G653" t="s">
        <v>1</v>
      </c>
      <c r="H653" t="s">
        <v>271</v>
      </c>
      <c r="I653">
        <v>50000</v>
      </c>
      <c r="J653" t="s">
        <v>199</v>
      </c>
    </row>
    <row r="654" spans="5:10" x14ac:dyDescent="0.25">
      <c r="E654">
        <v>22</v>
      </c>
      <c r="F654">
        <v>2</v>
      </c>
      <c r="G654" t="s">
        <v>1</v>
      </c>
      <c r="H654" t="s">
        <v>255</v>
      </c>
      <c r="I654">
        <v>50000</v>
      </c>
      <c r="J654" t="s">
        <v>199</v>
      </c>
    </row>
    <row r="655" spans="5:10" x14ac:dyDescent="0.25">
      <c r="E655">
        <v>22</v>
      </c>
      <c r="F655">
        <v>2</v>
      </c>
      <c r="G655" t="s">
        <v>1</v>
      </c>
      <c r="H655" t="s">
        <v>252</v>
      </c>
      <c r="I655">
        <v>50000</v>
      </c>
      <c r="J655" t="s">
        <v>199</v>
      </c>
    </row>
    <row r="656" spans="5:10" x14ac:dyDescent="0.25">
      <c r="E656">
        <v>22</v>
      </c>
      <c r="F656">
        <v>2</v>
      </c>
      <c r="G656" t="s">
        <v>1</v>
      </c>
      <c r="H656" t="s">
        <v>306</v>
      </c>
      <c r="I656">
        <v>50000</v>
      </c>
      <c r="J656" t="s">
        <v>199</v>
      </c>
    </row>
    <row r="657" spans="5:10" x14ac:dyDescent="0.25">
      <c r="E657">
        <v>22</v>
      </c>
      <c r="F657">
        <v>2</v>
      </c>
      <c r="G657" t="s">
        <v>1</v>
      </c>
      <c r="H657" t="s">
        <v>316</v>
      </c>
      <c r="I657">
        <v>50000</v>
      </c>
      <c r="J657" t="s">
        <v>199</v>
      </c>
    </row>
    <row r="658" spans="5:10" x14ac:dyDescent="0.25">
      <c r="E658">
        <v>22</v>
      </c>
      <c r="F658">
        <v>2</v>
      </c>
      <c r="G658" t="s">
        <v>1</v>
      </c>
      <c r="H658" t="s">
        <v>330</v>
      </c>
      <c r="I658">
        <v>50000</v>
      </c>
      <c r="J658" t="s">
        <v>199</v>
      </c>
    </row>
    <row r="659" spans="5:10" x14ac:dyDescent="0.25">
      <c r="E659">
        <v>18</v>
      </c>
      <c r="F659">
        <v>3</v>
      </c>
      <c r="G659" t="s">
        <v>260</v>
      </c>
      <c r="H659" t="s">
        <v>285</v>
      </c>
      <c r="I659">
        <v>50000</v>
      </c>
      <c r="J659" t="s">
        <v>199</v>
      </c>
    </row>
    <row r="660" spans="5:10" x14ac:dyDescent="0.25">
      <c r="E660">
        <v>18</v>
      </c>
      <c r="F660">
        <v>3</v>
      </c>
      <c r="G660" t="s">
        <v>260</v>
      </c>
      <c r="H660" t="s">
        <v>338</v>
      </c>
      <c r="I660">
        <v>50000</v>
      </c>
      <c r="J660" t="s">
        <v>199</v>
      </c>
    </row>
    <row r="661" spans="5:10" x14ac:dyDescent="0.25">
      <c r="E661">
        <v>18</v>
      </c>
      <c r="F661">
        <v>3</v>
      </c>
      <c r="G661" t="s">
        <v>260</v>
      </c>
      <c r="H661" t="s">
        <v>258</v>
      </c>
      <c r="I661">
        <v>5000</v>
      </c>
      <c r="J661" t="s">
        <v>199</v>
      </c>
    </row>
    <row r="662" spans="5:10" x14ac:dyDescent="0.25">
      <c r="E662">
        <v>18</v>
      </c>
      <c r="F662">
        <v>3</v>
      </c>
      <c r="G662" t="s">
        <v>260</v>
      </c>
      <c r="H662" t="s">
        <v>271</v>
      </c>
      <c r="I662">
        <v>50000</v>
      </c>
      <c r="J662" t="s">
        <v>199</v>
      </c>
    </row>
    <row r="663" spans="5:10" x14ac:dyDescent="0.25">
      <c r="E663">
        <v>18</v>
      </c>
      <c r="F663">
        <v>3</v>
      </c>
      <c r="G663" t="s">
        <v>260</v>
      </c>
      <c r="H663" t="s">
        <v>343</v>
      </c>
      <c r="I663">
        <v>50000</v>
      </c>
      <c r="J663" t="s">
        <v>199</v>
      </c>
    </row>
    <row r="664" spans="5:10" x14ac:dyDescent="0.25">
      <c r="E664">
        <v>18</v>
      </c>
      <c r="F664">
        <v>3</v>
      </c>
      <c r="G664" t="s">
        <v>260</v>
      </c>
      <c r="H664" t="s">
        <v>274</v>
      </c>
      <c r="I664">
        <v>50000</v>
      </c>
      <c r="J664" t="s">
        <v>199</v>
      </c>
    </row>
    <row r="665" spans="5:10" x14ac:dyDescent="0.25">
      <c r="E665">
        <v>18</v>
      </c>
      <c r="F665">
        <v>3</v>
      </c>
      <c r="G665" t="s">
        <v>260</v>
      </c>
      <c r="H665" t="s">
        <v>287</v>
      </c>
      <c r="I665">
        <v>50000</v>
      </c>
      <c r="J665" t="s">
        <v>199</v>
      </c>
    </row>
    <row r="666" spans="5:10" x14ac:dyDescent="0.25">
      <c r="E666">
        <v>18</v>
      </c>
      <c r="F666">
        <v>3</v>
      </c>
      <c r="G666" t="s">
        <v>260</v>
      </c>
      <c r="H666" t="s">
        <v>312</v>
      </c>
      <c r="I666">
        <v>50000</v>
      </c>
      <c r="J666" t="s">
        <v>199</v>
      </c>
    </row>
    <row r="667" spans="5:10" x14ac:dyDescent="0.25">
      <c r="E667">
        <v>18</v>
      </c>
      <c r="F667">
        <v>3</v>
      </c>
      <c r="G667" t="s">
        <v>260</v>
      </c>
      <c r="H667" t="s">
        <v>253</v>
      </c>
      <c r="I667">
        <v>50000</v>
      </c>
      <c r="J667" t="s">
        <v>199</v>
      </c>
    </row>
    <row r="668" spans="5:10" x14ac:dyDescent="0.25">
      <c r="E668">
        <v>18</v>
      </c>
      <c r="F668">
        <v>3</v>
      </c>
      <c r="G668" t="s">
        <v>260</v>
      </c>
      <c r="H668" t="s">
        <v>327</v>
      </c>
      <c r="I668">
        <v>50000</v>
      </c>
      <c r="J668" t="s">
        <v>199</v>
      </c>
    </row>
    <row r="669" spans="5:10" x14ac:dyDescent="0.25">
      <c r="E669">
        <v>18</v>
      </c>
      <c r="F669">
        <v>3</v>
      </c>
      <c r="G669" t="s">
        <v>260</v>
      </c>
      <c r="H669" t="s">
        <v>323</v>
      </c>
      <c r="I669">
        <v>50000</v>
      </c>
      <c r="J669" t="s">
        <v>199</v>
      </c>
    </row>
    <row r="670" spans="5:10" x14ac:dyDescent="0.25">
      <c r="E670">
        <v>18</v>
      </c>
      <c r="F670">
        <v>3</v>
      </c>
      <c r="G670" t="s">
        <v>260</v>
      </c>
      <c r="H670" t="s">
        <v>322</v>
      </c>
      <c r="I670">
        <v>50000</v>
      </c>
      <c r="J670" t="s">
        <v>199</v>
      </c>
    </row>
    <row r="671" spans="5:10" x14ac:dyDescent="0.25">
      <c r="E671">
        <v>18</v>
      </c>
      <c r="F671">
        <v>3</v>
      </c>
      <c r="G671" t="s">
        <v>260</v>
      </c>
      <c r="H671" t="s">
        <v>261</v>
      </c>
      <c r="I671">
        <v>50000</v>
      </c>
      <c r="J671" t="s">
        <v>199</v>
      </c>
    </row>
    <row r="672" spans="5:10" x14ac:dyDescent="0.25">
      <c r="E672">
        <v>18</v>
      </c>
      <c r="F672">
        <v>3</v>
      </c>
      <c r="G672" t="s">
        <v>260</v>
      </c>
      <c r="H672" t="s">
        <v>339</v>
      </c>
      <c r="I672">
        <v>50000</v>
      </c>
      <c r="J672" t="s">
        <v>199</v>
      </c>
    </row>
    <row r="673" spans="5:10" x14ac:dyDescent="0.25">
      <c r="E673">
        <v>18</v>
      </c>
      <c r="F673">
        <v>3</v>
      </c>
      <c r="G673" t="s">
        <v>260</v>
      </c>
      <c r="H673" t="s">
        <v>324</v>
      </c>
      <c r="I673">
        <v>50000</v>
      </c>
      <c r="J673" t="s">
        <v>199</v>
      </c>
    </row>
    <row r="674" spans="5:10" x14ac:dyDescent="0.25">
      <c r="E674">
        <v>18</v>
      </c>
      <c r="F674">
        <v>3</v>
      </c>
      <c r="G674" t="s">
        <v>260</v>
      </c>
      <c r="H674" t="s">
        <v>265</v>
      </c>
      <c r="I674">
        <v>50000</v>
      </c>
      <c r="J674" t="s">
        <v>199</v>
      </c>
    </row>
    <row r="675" spans="5:10" x14ac:dyDescent="0.25">
      <c r="E675">
        <v>18</v>
      </c>
      <c r="F675">
        <v>3</v>
      </c>
      <c r="G675" t="s">
        <v>260</v>
      </c>
      <c r="H675" t="s">
        <v>256</v>
      </c>
      <c r="I675">
        <v>50000</v>
      </c>
      <c r="J675" t="s">
        <v>199</v>
      </c>
    </row>
    <row r="676" spans="5:10" x14ac:dyDescent="0.25">
      <c r="E676">
        <v>18</v>
      </c>
      <c r="F676">
        <v>3</v>
      </c>
      <c r="G676" t="s">
        <v>260</v>
      </c>
      <c r="H676" t="s">
        <v>295</v>
      </c>
      <c r="I676">
        <v>50000</v>
      </c>
      <c r="J676" t="s">
        <v>199</v>
      </c>
    </row>
    <row r="677" spans="5:10" x14ac:dyDescent="0.25">
      <c r="E677">
        <v>18</v>
      </c>
      <c r="F677">
        <v>3</v>
      </c>
      <c r="G677" t="s">
        <v>260</v>
      </c>
      <c r="H677" t="s">
        <v>296</v>
      </c>
      <c r="I677">
        <v>50000</v>
      </c>
      <c r="J677" t="s">
        <v>199</v>
      </c>
    </row>
    <row r="678" spans="5:10" x14ac:dyDescent="0.25">
      <c r="E678">
        <v>18</v>
      </c>
      <c r="F678">
        <v>3</v>
      </c>
      <c r="G678" t="s">
        <v>260</v>
      </c>
      <c r="H678" t="s">
        <v>344</v>
      </c>
      <c r="I678">
        <v>50000</v>
      </c>
      <c r="J678" t="s">
        <v>199</v>
      </c>
    </row>
    <row r="679" spans="5:10" x14ac:dyDescent="0.25">
      <c r="E679">
        <v>18</v>
      </c>
      <c r="F679">
        <v>3</v>
      </c>
      <c r="G679" t="s">
        <v>260</v>
      </c>
      <c r="H679" t="s">
        <v>283</v>
      </c>
      <c r="I679">
        <v>50000</v>
      </c>
      <c r="J679" t="s">
        <v>199</v>
      </c>
    </row>
    <row r="680" spans="5:10" x14ac:dyDescent="0.25">
      <c r="E680">
        <v>18</v>
      </c>
      <c r="F680">
        <v>3</v>
      </c>
      <c r="G680" t="s">
        <v>260</v>
      </c>
      <c r="H680" t="s">
        <v>328</v>
      </c>
      <c r="I680">
        <v>50000</v>
      </c>
      <c r="J680" t="s">
        <v>199</v>
      </c>
    </row>
    <row r="681" spans="5:10" x14ac:dyDescent="0.25">
      <c r="E681">
        <v>18</v>
      </c>
      <c r="F681">
        <v>3</v>
      </c>
      <c r="G681" t="s">
        <v>260</v>
      </c>
      <c r="H681" t="s">
        <v>315</v>
      </c>
      <c r="I681">
        <v>50000</v>
      </c>
      <c r="J681" t="s">
        <v>199</v>
      </c>
    </row>
    <row r="682" spans="5:10" x14ac:dyDescent="0.25">
      <c r="E682">
        <v>18</v>
      </c>
      <c r="F682">
        <v>3</v>
      </c>
      <c r="G682" t="s">
        <v>260</v>
      </c>
      <c r="H682" t="s">
        <v>252</v>
      </c>
      <c r="I682">
        <v>50000</v>
      </c>
      <c r="J682" t="s">
        <v>199</v>
      </c>
    </row>
    <row r="683" spans="5:10" x14ac:dyDescent="0.25">
      <c r="E683">
        <v>18</v>
      </c>
      <c r="F683">
        <v>3</v>
      </c>
      <c r="G683" t="s">
        <v>260</v>
      </c>
      <c r="H683" t="s">
        <v>284</v>
      </c>
      <c r="I683">
        <v>50000</v>
      </c>
      <c r="J683" t="s">
        <v>199</v>
      </c>
    </row>
    <row r="684" spans="5:10" x14ac:dyDescent="0.25">
      <c r="E684">
        <v>18</v>
      </c>
      <c r="F684">
        <v>3</v>
      </c>
      <c r="G684" t="s">
        <v>260</v>
      </c>
      <c r="H684" t="s">
        <v>291</v>
      </c>
      <c r="I684">
        <v>50000</v>
      </c>
      <c r="J684" t="s">
        <v>199</v>
      </c>
    </row>
    <row r="685" spans="5:10" x14ac:dyDescent="0.25">
      <c r="E685">
        <v>18</v>
      </c>
      <c r="F685">
        <v>3</v>
      </c>
      <c r="G685" t="s">
        <v>260</v>
      </c>
      <c r="H685" t="s">
        <v>308</v>
      </c>
      <c r="I685">
        <v>50000</v>
      </c>
      <c r="J685" t="s">
        <v>199</v>
      </c>
    </row>
    <row r="686" spans="5:10" x14ac:dyDescent="0.25">
      <c r="E686">
        <v>18</v>
      </c>
      <c r="F686">
        <v>3</v>
      </c>
      <c r="G686" t="s">
        <v>260</v>
      </c>
      <c r="H686" t="s">
        <v>336</v>
      </c>
      <c r="I686">
        <v>50000</v>
      </c>
      <c r="J686" t="s">
        <v>199</v>
      </c>
    </row>
    <row r="687" spans="5:10" x14ac:dyDescent="0.25">
      <c r="E687">
        <v>18</v>
      </c>
      <c r="F687">
        <v>3</v>
      </c>
      <c r="G687" t="s">
        <v>260</v>
      </c>
      <c r="H687" t="s">
        <v>340</v>
      </c>
      <c r="I687">
        <v>50000</v>
      </c>
      <c r="J687" t="s">
        <v>199</v>
      </c>
    </row>
    <row r="688" spans="5:10" x14ac:dyDescent="0.25">
      <c r="E688">
        <v>18</v>
      </c>
      <c r="F688">
        <v>3</v>
      </c>
      <c r="G688" t="s">
        <v>260</v>
      </c>
      <c r="H688" t="s">
        <v>329</v>
      </c>
      <c r="I688">
        <v>50000</v>
      </c>
      <c r="J688" t="s">
        <v>199</v>
      </c>
    </row>
    <row r="689" spans="5:10" x14ac:dyDescent="0.25">
      <c r="E689">
        <v>18</v>
      </c>
      <c r="F689">
        <v>3</v>
      </c>
      <c r="G689" t="s">
        <v>260</v>
      </c>
      <c r="H689" t="s">
        <v>342</v>
      </c>
      <c r="I689">
        <v>50000</v>
      </c>
      <c r="J689" t="s">
        <v>199</v>
      </c>
    </row>
    <row r="690" spans="5:10" x14ac:dyDescent="0.25">
      <c r="E690">
        <v>18</v>
      </c>
      <c r="F690">
        <v>3</v>
      </c>
      <c r="G690" t="s">
        <v>260</v>
      </c>
      <c r="H690" t="s">
        <v>257</v>
      </c>
      <c r="I690">
        <v>50000</v>
      </c>
      <c r="J690" t="s">
        <v>199</v>
      </c>
    </row>
    <row r="691" spans="5:10" x14ac:dyDescent="0.25">
      <c r="E691">
        <v>18</v>
      </c>
      <c r="F691">
        <v>3</v>
      </c>
      <c r="G691" t="s">
        <v>260</v>
      </c>
      <c r="H691" t="s">
        <v>246</v>
      </c>
      <c r="I691">
        <v>50000</v>
      </c>
      <c r="J691" t="s">
        <v>199</v>
      </c>
    </row>
    <row r="692" spans="5:10" x14ac:dyDescent="0.25">
      <c r="E692">
        <v>18</v>
      </c>
      <c r="F692">
        <v>3</v>
      </c>
      <c r="G692" t="s">
        <v>260</v>
      </c>
      <c r="H692" t="s">
        <v>263</v>
      </c>
      <c r="I692">
        <v>50000</v>
      </c>
      <c r="J692" t="s">
        <v>199</v>
      </c>
    </row>
    <row r="693" spans="5:10" x14ac:dyDescent="0.25">
      <c r="E693">
        <v>18</v>
      </c>
      <c r="F693">
        <v>3</v>
      </c>
      <c r="G693" t="s">
        <v>260</v>
      </c>
      <c r="H693" t="s">
        <v>264</v>
      </c>
      <c r="I693">
        <v>50000</v>
      </c>
      <c r="J693" t="s">
        <v>199</v>
      </c>
    </row>
    <row r="694" spans="5:10" x14ac:dyDescent="0.25">
      <c r="E694">
        <v>18</v>
      </c>
      <c r="F694">
        <v>3</v>
      </c>
      <c r="G694" t="s">
        <v>260</v>
      </c>
      <c r="H694" t="s">
        <v>262</v>
      </c>
      <c r="I694">
        <v>50000</v>
      </c>
      <c r="J694" t="s">
        <v>199</v>
      </c>
    </row>
    <row r="695" spans="5:10" x14ac:dyDescent="0.25">
      <c r="E695">
        <v>18</v>
      </c>
      <c r="F695">
        <v>3</v>
      </c>
      <c r="G695" t="s">
        <v>260</v>
      </c>
      <c r="H695" t="s">
        <v>321</v>
      </c>
      <c r="I695">
        <v>50000</v>
      </c>
      <c r="J695" t="s">
        <v>199</v>
      </c>
    </row>
    <row r="696" spans="5:10" x14ac:dyDescent="0.25">
      <c r="E696">
        <v>18</v>
      </c>
      <c r="F696">
        <v>3</v>
      </c>
      <c r="G696" t="s">
        <v>260</v>
      </c>
      <c r="H696" t="s">
        <v>326</v>
      </c>
      <c r="I696">
        <v>50000</v>
      </c>
      <c r="J696" t="s">
        <v>199</v>
      </c>
    </row>
    <row r="697" spans="5:10" x14ac:dyDescent="0.25">
      <c r="E697">
        <v>18</v>
      </c>
      <c r="F697">
        <v>3</v>
      </c>
      <c r="G697" t="s">
        <v>260</v>
      </c>
      <c r="H697" t="s">
        <v>266</v>
      </c>
      <c r="I697">
        <v>50000</v>
      </c>
      <c r="J697" t="s">
        <v>199</v>
      </c>
    </row>
    <row r="698" spans="5:10" x14ac:dyDescent="0.25">
      <c r="E698">
        <v>18</v>
      </c>
      <c r="F698">
        <v>3</v>
      </c>
      <c r="G698" t="s">
        <v>276</v>
      </c>
      <c r="H698" t="s">
        <v>285</v>
      </c>
      <c r="I698">
        <v>50000</v>
      </c>
      <c r="J698" t="s">
        <v>199</v>
      </c>
    </row>
    <row r="699" spans="5:10" x14ac:dyDescent="0.25">
      <c r="E699">
        <v>18</v>
      </c>
      <c r="F699">
        <v>3</v>
      </c>
      <c r="G699" t="s">
        <v>276</v>
      </c>
      <c r="H699" t="s">
        <v>307</v>
      </c>
      <c r="I699">
        <v>50000</v>
      </c>
      <c r="J699" t="s">
        <v>199</v>
      </c>
    </row>
    <row r="700" spans="5:10" x14ac:dyDescent="0.25">
      <c r="E700">
        <v>18</v>
      </c>
      <c r="F700">
        <v>3</v>
      </c>
      <c r="G700" t="s">
        <v>276</v>
      </c>
      <c r="H700" t="s">
        <v>271</v>
      </c>
      <c r="I700">
        <v>50000</v>
      </c>
      <c r="J700" t="s">
        <v>199</v>
      </c>
    </row>
    <row r="701" spans="5:10" x14ac:dyDescent="0.25">
      <c r="E701">
        <v>18</v>
      </c>
      <c r="F701">
        <v>3</v>
      </c>
      <c r="G701" t="s">
        <v>276</v>
      </c>
      <c r="H701" t="s">
        <v>296</v>
      </c>
      <c r="I701">
        <v>50000</v>
      </c>
      <c r="J701" t="s">
        <v>199</v>
      </c>
    </row>
    <row r="702" spans="5:10" x14ac:dyDescent="0.25">
      <c r="E702">
        <v>18</v>
      </c>
      <c r="F702">
        <v>3</v>
      </c>
      <c r="G702" t="s">
        <v>276</v>
      </c>
      <c r="H702" t="s">
        <v>283</v>
      </c>
      <c r="I702">
        <v>50000</v>
      </c>
      <c r="J702" t="s">
        <v>199</v>
      </c>
    </row>
    <row r="703" spans="5:10" x14ac:dyDescent="0.25">
      <c r="E703">
        <v>18</v>
      </c>
      <c r="F703">
        <v>3</v>
      </c>
      <c r="G703" t="s">
        <v>276</v>
      </c>
      <c r="H703" t="s">
        <v>255</v>
      </c>
      <c r="I703">
        <v>50000</v>
      </c>
      <c r="J703" t="s">
        <v>199</v>
      </c>
    </row>
    <row r="704" spans="5:10" x14ac:dyDescent="0.25">
      <c r="E704">
        <v>18</v>
      </c>
      <c r="F704">
        <v>3</v>
      </c>
      <c r="G704" t="s">
        <v>276</v>
      </c>
      <c r="H704" t="s">
        <v>263</v>
      </c>
      <c r="I704">
        <v>50000</v>
      </c>
      <c r="J704" t="s">
        <v>199</v>
      </c>
    </row>
    <row r="705" spans="5:10" x14ac:dyDescent="0.25">
      <c r="E705">
        <v>18</v>
      </c>
      <c r="F705">
        <v>3</v>
      </c>
      <c r="G705" t="s">
        <v>276</v>
      </c>
      <c r="H705" t="s">
        <v>264</v>
      </c>
      <c r="I705">
        <v>50000</v>
      </c>
      <c r="J705" t="s">
        <v>199</v>
      </c>
    </row>
    <row r="706" spans="5:10" x14ac:dyDescent="0.25">
      <c r="E706">
        <v>18</v>
      </c>
      <c r="F706">
        <v>3</v>
      </c>
      <c r="G706" t="s">
        <v>276</v>
      </c>
      <c r="H706" t="s">
        <v>254</v>
      </c>
      <c r="I706">
        <v>50000</v>
      </c>
      <c r="J706" t="s">
        <v>199</v>
      </c>
    </row>
    <row r="707" spans="5:10" x14ac:dyDescent="0.25">
      <c r="E707">
        <v>18</v>
      </c>
      <c r="F707">
        <v>3</v>
      </c>
      <c r="G707" t="s">
        <v>276</v>
      </c>
      <c r="H707" t="s">
        <v>247</v>
      </c>
      <c r="I707">
        <v>50000</v>
      </c>
      <c r="J707" t="s">
        <v>199</v>
      </c>
    </row>
    <row r="708" spans="5:10" x14ac:dyDescent="0.25">
      <c r="E708">
        <v>18</v>
      </c>
      <c r="F708">
        <v>3</v>
      </c>
      <c r="G708" t="s">
        <v>276</v>
      </c>
      <c r="H708" t="s">
        <v>253</v>
      </c>
      <c r="I708">
        <v>50000</v>
      </c>
      <c r="J708" t="s">
        <v>199</v>
      </c>
    </row>
    <row r="709" spans="5:10" x14ac:dyDescent="0.25">
      <c r="E709">
        <v>18</v>
      </c>
      <c r="F709">
        <v>3</v>
      </c>
      <c r="G709" t="s">
        <v>276</v>
      </c>
      <c r="H709" t="s">
        <v>330</v>
      </c>
      <c r="I709">
        <v>50000</v>
      </c>
      <c r="J709" t="s">
        <v>199</v>
      </c>
    </row>
    <row r="710" spans="5:10" x14ac:dyDescent="0.25">
      <c r="E710">
        <v>18</v>
      </c>
      <c r="F710">
        <v>3</v>
      </c>
      <c r="G710" t="s">
        <v>276</v>
      </c>
      <c r="H710" t="s">
        <v>290</v>
      </c>
      <c r="I710">
        <v>50000</v>
      </c>
      <c r="J710" t="s">
        <v>199</v>
      </c>
    </row>
    <row r="711" spans="5:10" x14ac:dyDescent="0.25">
      <c r="E711">
        <v>18</v>
      </c>
      <c r="F711">
        <v>3</v>
      </c>
      <c r="G711" t="s">
        <v>276</v>
      </c>
      <c r="H711" t="s">
        <v>245</v>
      </c>
      <c r="I711">
        <v>50000</v>
      </c>
      <c r="J711" t="s">
        <v>199</v>
      </c>
    </row>
    <row r="712" spans="5:10" x14ac:dyDescent="0.25">
      <c r="E712">
        <v>18</v>
      </c>
      <c r="F712">
        <v>3</v>
      </c>
      <c r="G712" t="s">
        <v>276</v>
      </c>
      <c r="H712" t="s">
        <v>331</v>
      </c>
      <c r="I712">
        <v>50000</v>
      </c>
      <c r="J712" t="s">
        <v>199</v>
      </c>
    </row>
    <row r="713" spans="5:10" x14ac:dyDescent="0.25">
      <c r="E713">
        <v>18</v>
      </c>
      <c r="F713">
        <v>3</v>
      </c>
      <c r="G713" t="s">
        <v>276</v>
      </c>
      <c r="H713" t="s">
        <v>258</v>
      </c>
      <c r="I713">
        <v>5000</v>
      </c>
      <c r="J713" t="s">
        <v>199</v>
      </c>
    </row>
    <row r="714" spans="5:10" x14ac:dyDescent="0.25">
      <c r="E714">
        <v>18</v>
      </c>
      <c r="F714">
        <v>3</v>
      </c>
      <c r="G714" t="s">
        <v>276</v>
      </c>
      <c r="H714" t="s">
        <v>259</v>
      </c>
      <c r="I714">
        <v>5000</v>
      </c>
      <c r="J714" t="s">
        <v>199</v>
      </c>
    </row>
    <row r="715" spans="5:10" x14ac:dyDescent="0.25">
      <c r="E715">
        <v>18</v>
      </c>
      <c r="F715">
        <v>3</v>
      </c>
      <c r="G715" t="s">
        <v>276</v>
      </c>
      <c r="H715" t="s">
        <v>305</v>
      </c>
      <c r="I715">
        <v>50000</v>
      </c>
      <c r="J715" t="s">
        <v>199</v>
      </c>
    </row>
    <row r="716" spans="5:10" x14ac:dyDescent="0.25">
      <c r="E716">
        <v>18</v>
      </c>
      <c r="F716">
        <v>3</v>
      </c>
      <c r="G716" t="s">
        <v>276</v>
      </c>
      <c r="H716" t="s">
        <v>322</v>
      </c>
      <c r="I716">
        <v>50000</v>
      </c>
      <c r="J716" t="s">
        <v>199</v>
      </c>
    </row>
    <row r="717" spans="5:10" x14ac:dyDescent="0.25">
      <c r="E717">
        <v>18</v>
      </c>
      <c r="F717">
        <v>3</v>
      </c>
      <c r="G717" t="s">
        <v>276</v>
      </c>
      <c r="H717" t="s">
        <v>323</v>
      </c>
      <c r="I717">
        <v>50000</v>
      </c>
      <c r="J717" t="s">
        <v>199</v>
      </c>
    </row>
    <row r="718" spans="5:10" x14ac:dyDescent="0.25">
      <c r="E718">
        <v>18</v>
      </c>
      <c r="F718">
        <v>3</v>
      </c>
      <c r="G718" t="s">
        <v>276</v>
      </c>
      <c r="H718" t="s">
        <v>324</v>
      </c>
      <c r="I718">
        <v>50000</v>
      </c>
      <c r="J718" t="s">
        <v>199</v>
      </c>
    </row>
    <row r="719" spans="5:10" x14ac:dyDescent="0.25">
      <c r="E719">
        <v>18</v>
      </c>
      <c r="F719">
        <v>3</v>
      </c>
      <c r="G719" t="s">
        <v>276</v>
      </c>
      <c r="H719" t="s">
        <v>291</v>
      </c>
      <c r="I719">
        <v>50000</v>
      </c>
      <c r="J719" t="s">
        <v>199</v>
      </c>
    </row>
    <row r="720" spans="5:10" x14ac:dyDescent="0.25">
      <c r="E720">
        <v>18</v>
      </c>
      <c r="F720">
        <v>3</v>
      </c>
      <c r="G720" t="s">
        <v>276</v>
      </c>
      <c r="H720" t="s">
        <v>284</v>
      </c>
      <c r="I720">
        <v>50000</v>
      </c>
      <c r="J720" t="s">
        <v>199</v>
      </c>
    </row>
    <row r="721" spans="5:10" x14ac:dyDescent="0.25">
      <c r="E721">
        <v>18</v>
      </c>
      <c r="F721">
        <v>3</v>
      </c>
      <c r="G721" t="s">
        <v>1</v>
      </c>
      <c r="H721" t="s">
        <v>285</v>
      </c>
      <c r="I721">
        <v>50000</v>
      </c>
      <c r="J721" t="s">
        <v>199</v>
      </c>
    </row>
    <row r="722" spans="5:10" x14ac:dyDescent="0.25">
      <c r="E722">
        <v>18</v>
      </c>
      <c r="F722">
        <v>3</v>
      </c>
      <c r="G722" t="s">
        <v>1</v>
      </c>
      <c r="H722" t="s">
        <v>307</v>
      </c>
      <c r="I722">
        <v>50000</v>
      </c>
      <c r="J722" t="s">
        <v>199</v>
      </c>
    </row>
    <row r="723" spans="5:10" x14ac:dyDescent="0.25">
      <c r="E723">
        <v>18</v>
      </c>
      <c r="F723">
        <v>3</v>
      </c>
      <c r="G723" t="s">
        <v>1</v>
      </c>
      <c r="H723" t="s">
        <v>271</v>
      </c>
      <c r="I723">
        <v>50000</v>
      </c>
      <c r="J723" t="s">
        <v>199</v>
      </c>
    </row>
    <row r="724" spans="5:10" x14ac:dyDescent="0.25">
      <c r="E724">
        <v>18</v>
      </c>
      <c r="F724">
        <v>3</v>
      </c>
      <c r="G724" t="s">
        <v>1</v>
      </c>
      <c r="H724" t="s">
        <v>253</v>
      </c>
      <c r="I724">
        <v>50000</v>
      </c>
      <c r="J724" t="s">
        <v>199</v>
      </c>
    </row>
    <row r="725" spans="5:10" x14ac:dyDescent="0.25">
      <c r="E725">
        <v>18</v>
      </c>
      <c r="F725">
        <v>3</v>
      </c>
      <c r="G725" t="s">
        <v>1</v>
      </c>
      <c r="H725" t="s">
        <v>330</v>
      </c>
      <c r="I725">
        <v>50000</v>
      </c>
      <c r="J725" t="s">
        <v>199</v>
      </c>
    </row>
    <row r="726" spans="5:10" x14ac:dyDescent="0.25">
      <c r="E726">
        <v>18</v>
      </c>
      <c r="F726">
        <v>3</v>
      </c>
      <c r="G726" t="s">
        <v>1</v>
      </c>
      <c r="H726" t="s">
        <v>331</v>
      </c>
      <c r="I726">
        <v>50000</v>
      </c>
      <c r="J726" t="s">
        <v>199</v>
      </c>
    </row>
    <row r="727" spans="5:10" x14ac:dyDescent="0.25">
      <c r="E727">
        <v>18</v>
      </c>
      <c r="F727">
        <v>3</v>
      </c>
      <c r="G727" t="s">
        <v>1</v>
      </c>
      <c r="H727" t="s">
        <v>332</v>
      </c>
      <c r="I727">
        <v>50000</v>
      </c>
      <c r="J727" t="s">
        <v>199</v>
      </c>
    </row>
    <row r="728" spans="5:10" x14ac:dyDescent="0.25">
      <c r="E728">
        <v>18</v>
      </c>
      <c r="F728">
        <v>3</v>
      </c>
      <c r="G728" t="s">
        <v>1</v>
      </c>
      <c r="H728" t="s">
        <v>259</v>
      </c>
      <c r="I728">
        <v>5000</v>
      </c>
      <c r="J728" t="s">
        <v>199</v>
      </c>
    </row>
    <row r="729" spans="5:10" x14ac:dyDescent="0.25">
      <c r="E729">
        <v>18</v>
      </c>
      <c r="F729">
        <v>3</v>
      </c>
      <c r="G729" t="s">
        <v>1</v>
      </c>
      <c r="H729" t="s">
        <v>296</v>
      </c>
      <c r="I729">
        <v>50000</v>
      </c>
      <c r="J729" t="s">
        <v>199</v>
      </c>
    </row>
    <row r="730" spans="5:10" x14ac:dyDescent="0.25">
      <c r="E730">
        <v>18</v>
      </c>
      <c r="F730">
        <v>3</v>
      </c>
      <c r="G730" t="s">
        <v>1</v>
      </c>
      <c r="H730" t="s">
        <v>255</v>
      </c>
      <c r="I730">
        <v>50000</v>
      </c>
      <c r="J730" t="s">
        <v>199</v>
      </c>
    </row>
    <row r="731" spans="5:10" x14ac:dyDescent="0.25">
      <c r="E731">
        <v>18</v>
      </c>
      <c r="F731">
        <v>3</v>
      </c>
      <c r="G731" t="s">
        <v>1</v>
      </c>
      <c r="H731" t="s">
        <v>258</v>
      </c>
      <c r="I731">
        <v>5000</v>
      </c>
      <c r="J731" t="s">
        <v>199</v>
      </c>
    </row>
    <row r="732" spans="5:10" x14ac:dyDescent="0.25">
      <c r="E732">
        <v>18</v>
      </c>
      <c r="F732">
        <v>3</v>
      </c>
      <c r="G732" t="s">
        <v>1</v>
      </c>
      <c r="H732" t="s">
        <v>252</v>
      </c>
      <c r="I732">
        <v>50000</v>
      </c>
      <c r="J732" t="s">
        <v>199</v>
      </c>
    </row>
    <row r="733" spans="5:10" x14ac:dyDescent="0.25">
      <c r="E733">
        <v>18</v>
      </c>
      <c r="F733">
        <v>3</v>
      </c>
      <c r="G733" t="s">
        <v>1</v>
      </c>
      <c r="H733" t="s">
        <v>264</v>
      </c>
      <c r="I733">
        <v>50000</v>
      </c>
      <c r="J733" t="s">
        <v>199</v>
      </c>
    </row>
    <row r="734" spans="5:10" x14ac:dyDescent="0.25">
      <c r="E734">
        <v>18</v>
      </c>
      <c r="F734">
        <v>3</v>
      </c>
      <c r="G734" t="s">
        <v>1</v>
      </c>
      <c r="H734" t="s">
        <v>270</v>
      </c>
      <c r="I734">
        <v>50000</v>
      </c>
      <c r="J734" t="s">
        <v>199</v>
      </c>
    </row>
    <row r="735" spans="5:10" x14ac:dyDescent="0.25">
      <c r="E735">
        <v>18</v>
      </c>
      <c r="F735">
        <v>3</v>
      </c>
      <c r="G735" t="s">
        <v>1</v>
      </c>
      <c r="H735" t="s">
        <v>254</v>
      </c>
      <c r="I735">
        <v>50000</v>
      </c>
      <c r="J735" t="s">
        <v>199</v>
      </c>
    </row>
    <row r="736" spans="5:10" x14ac:dyDescent="0.25">
      <c r="E736">
        <v>18</v>
      </c>
      <c r="F736">
        <v>3</v>
      </c>
      <c r="G736" t="s">
        <v>1</v>
      </c>
      <c r="H736" t="s">
        <v>284</v>
      </c>
      <c r="I736">
        <v>50000</v>
      </c>
      <c r="J736" t="s">
        <v>199</v>
      </c>
    </row>
    <row r="737" spans="5:10" x14ac:dyDescent="0.25">
      <c r="E737">
        <v>18</v>
      </c>
      <c r="F737">
        <v>3</v>
      </c>
      <c r="G737" t="s">
        <v>1</v>
      </c>
      <c r="H737" t="s">
        <v>312</v>
      </c>
      <c r="I737">
        <v>50000</v>
      </c>
      <c r="J737" t="s">
        <v>199</v>
      </c>
    </row>
    <row r="738" spans="5:10" x14ac:dyDescent="0.25">
      <c r="E738">
        <v>18</v>
      </c>
      <c r="F738">
        <v>3</v>
      </c>
      <c r="G738" t="s">
        <v>1</v>
      </c>
      <c r="H738" t="s">
        <v>338</v>
      </c>
      <c r="I738">
        <v>50000</v>
      </c>
      <c r="J738" t="s">
        <v>199</v>
      </c>
    </row>
    <row r="739" spans="5:10" x14ac:dyDescent="0.25">
      <c r="E739">
        <v>18</v>
      </c>
      <c r="F739">
        <v>3</v>
      </c>
      <c r="G739" t="s">
        <v>1</v>
      </c>
      <c r="H739" t="s">
        <v>244</v>
      </c>
      <c r="I739">
        <v>50000</v>
      </c>
      <c r="J739" t="s">
        <v>199</v>
      </c>
    </row>
    <row r="740" spans="5:10" x14ac:dyDescent="0.25">
      <c r="E740">
        <v>18</v>
      </c>
      <c r="F740">
        <v>3</v>
      </c>
      <c r="G740" t="s">
        <v>1</v>
      </c>
      <c r="H740" t="s">
        <v>243</v>
      </c>
      <c r="I740">
        <v>50000</v>
      </c>
      <c r="J740" t="s">
        <v>199</v>
      </c>
    </row>
    <row r="741" spans="5:10" x14ac:dyDescent="0.25">
      <c r="E741">
        <v>18</v>
      </c>
      <c r="F741">
        <v>3</v>
      </c>
      <c r="G741" t="s">
        <v>1</v>
      </c>
      <c r="H741" t="s">
        <v>250</v>
      </c>
      <c r="I741">
        <v>50000</v>
      </c>
      <c r="J741" t="s">
        <v>199</v>
      </c>
    </row>
    <row r="742" spans="5:10" x14ac:dyDescent="0.25">
      <c r="E742">
        <v>18</v>
      </c>
      <c r="F742">
        <v>3</v>
      </c>
      <c r="G742" t="s">
        <v>1</v>
      </c>
      <c r="H742" t="s">
        <v>263</v>
      </c>
      <c r="I742">
        <v>50000</v>
      </c>
      <c r="J742" t="s">
        <v>199</v>
      </c>
    </row>
    <row r="743" spans="5:10" x14ac:dyDescent="0.25">
      <c r="E743">
        <v>18</v>
      </c>
      <c r="F743">
        <v>3</v>
      </c>
      <c r="G743" t="s">
        <v>1</v>
      </c>
      <c r="H743" t="s">
        <v>345</v>
      </c>
      <c r="I743">
        <v>50000</v>
      </c>
      <c r="J743" t="s">
        <v>199</v>
      </c>
    </row>
    <row r="744" spans="5:10" x14ac:dyDescent="0.25">
      <c r="E744">
        <v>18</v>
      </c>
      <c r="F744">
        <v>3</v>
      </c>
      <c r="G744" t="s">
        <v>1</v>
      </c>
      <c r="H744" t="s">
        <v>245</v>
      </c>
      <c r="I744">
        <v>50000</v>
      </c>
      <c r="J744" t="s">
        <v>199</v>
      </c>
    </row>
    <row r="745" spans="5:10" x14ac:dyDescent="0.25">
      <c r="E745">
        <v>18</v>
      </c>
      <c r="F745">
        <v>3</v>
      </c>
      <c r="G745" t="s">
        <v>1</v>
      </c>
      <c r="H745" t="s">
        <v>256</v>
      </c>
      <c r="I745">
        <v>50000</v>
      </c>
      <c r="J745" t="s">
        <v>199</v>
      </c>
    </row>
    <row r="746" spans="5:10" x14ac:dyDescent="0.25">
      <c r="E746">
        <v>18</v>
      </c>
      <c r="F746">
        <v>3</v>
      </c>
      <c r="G746" t="s">
        <v>1</v>
      </c>
      <c r="H746" t="s">
        <v>316</v>
      </c>
      <c r="I746">
        <v>50000</v>
      </c>
      <c r="J746" t="s">
        <v>199</v>
      </c>
    </row>
    <row r="747" spans="5:10" x14ac:dyDescent="0.25">
      <c r="E747">
        <v>16</v>
      </c>
      <c r="F747">
        <v>4</v>
      </c>
      <c r="G747" t="s">
        <v>260</v>
      </c>
      <c r="H747" t="s">
        <v>285</v>
      </c>
      <c r="I747">
        <v>50000</v>
      </c>
      <c r="J747" t="s">
        <v>199</v>
      </c>
    </row>
    <row r="748" spans="5:10" x14ac:dyDescent="0.25">
      <c r="E748">
        <v>16</v>
      </c>
      <c r="F748">
        <v>4</v>
      </c>
      <c r="G748" t="s">
        <v>260</v>
      </c>
      <c r="H748" t="s">
        <v>338</v>
      </c>
      <c r="I748">
        <v>50000</v>
      </c>
      <c r="J748" t="s">
        <v>199</v>
      </c>
    </row>
    <row r="749" spans="5:10" x14ac:dyDescent="0.25">
      <c r="E749">
        <v>16</v>
      </c>
      <c r="F749">
        <v>4</v>
      </c>
      <c r="G749" t="s">
        <v>260</v>
      </c>
      <c r="H749" t="s">
        <v>307</v>
      </c>
      <c r="I749">
        <v>50000</v>
      </c>
      <c r="J749" t="s">
        <v>199</v>
      </c>
    </row>
    <row r="750" spans="5:10" x14ac:dyDescent="0.25">
      <c r="E750">
        <v>16</v>
      </c>
      <c r="F750">
        <v>4</v>
      </c>
      <c r="G750" t="s">
        <v>260</v>
      </c>
      <c r="H750" t="s">
        <v>309</v>
      </c>
      <c r="I750">
        <v>100000</v>
      </c>
      <c r="J750" t="s">
        <v>199</v>
      </c>
    </row>
    <row r="751" spans="5:10" x14ac:dyDescent="0.25">
      <c r="E751">
        <v>16</v>
      </c>
      <c r="F751">
        <v>4</v>
      </c>
      <c r="G751" t="s">
        <v>260</v>
      </c>
      <c r="H751" t="s">
        <v>271</v>
      </c>
      <c r="I751">
        <v>50000</v>
      </c>
      <c r="J751" t="s">
        <v>199</v>
      </c>
    </row>
    <row r="752" spans="5:10" x14ac:dyDescent="0.25">
      <c r="E752">
        <v>16</v>
      </c>
      <c r="F752">
        <v>4</v>
      </c>
      <c r="G752" t="s">
        <v>260</v>
      </c>
      <c r="H752" t="s">
        <v>346</v>
      </c>
      <c r="I752">
        <v>50000</v>
      </c>
      <c r="J752" t="s">
        <v>199</v>
      </c>
    </row>
    <row r="753" spans="5:10" x14ac:dyDescent="0.25">
      <c r="E753">
        <v>16</v>
      </c>
      <c r="F753">
        <v>4</v>
      </c>
      <c r="G753" t="s">
        <v>260</v>
      </c>
      <c r="H753" t="s">
        <v>310</v>
      </c>
      <c r="I753">
        <v>50000</v>
      </c>
      <c r="J753" t="s">
        <v>199</v>
      </c>
    </row>
    <row r="754" spans="5:10" x14ac:dyDescent="0.25">
      <c r="E754">
        <v>16</v>
      </c>
      <c r="F754">
        <v>4</v>
      </c>
      <c r="G754" t="s">
        <v>260</v>
      </c>
      <c r="H754" t="s">
        <v>343</v>
      </c>
      <c r="I754">
        <v>50000</v>
      </c>
      <c r="J754" t="s">
        <v>199</v>
      </c>
    </row>
    <row r="755" spans="5:10" x14ac:dyDescent="0.25">
      <c r="E755">
        <v>16</v>
      </c>
      <c r="F755">
        <v>4</v>
      </c>
      <c r="G755" t="s">
        <v>260</v>
      </c>
      <c r="H755" t="s">
        <v>287</v>
      </c>
      <c r="I755">
        <v>50000</v>
      </c>
      <c r="J755" t="s">
        <v>199</v>
      </c>
    </row>
    <row r="756" spans="5:10" x14ac:dyDescent="0.25">
      <c r="E756">
        <v>16</v>
      </c>
      <c r="F756">
        <v>4</v>
      </c>
      <c r="G756" t="s">
        <v>260</v>
      </c>
      <c r="H756" t="s">
        <v>347</v>
      </c>
      <c r="I756">
        <v>50000</v>
      </c>
      <c r="J756" t="s">
        <v>199</v>
      </c>
    </row>
    <row r="757" spans="5:10" x14ac:dyDescent="0.25">
      <c r="E757">
        <v>16</v>
      </c>
      <c r="F757">
        <v>4</v>
      </c>
      <c r="G757" t="s">
        <v>260</v>
      </c>
      <c r="H757" t="s">
        <v>348</v>
      </c>
      <c r="I757">
        <v>50000</v>
      </c>
      <c r="J757" t="s">
        <v>199</v>
      </c>
    </row>
    <row r="758" spans="5:10" x14ac:dyDescent="0.25">
      <c r="E758">
        <v>16</v>
      </c>
      <c r="F758">
        <v>4</v>
      </c>
      <c r="G758" t="s">
        <v>260</v>
      </c>
      <c r="H758" t="s">
        <v>311</v>
      </c>
      <c r="I758">
        <v>50000</v>
      </c>
      <c r="J758" t="s">
        <v>199</v>
      </c>
    </row>
    <row r="759" spans="5:10" x14ac:dyDescent="0.25">
      <c r="E759">
        <v>16</v>
      </c>
      <c r="F759">
        <v>4</v>
      </c>
      <c r="G759" t="s">
        <v>260</v>
      </c>
      <c r="H759" t="s">
        <v>286</v>
      </c>
      <c r="I759">
        <v>50000</v>
      </c>
      <c r="J759" t="s">
        <v>199</v>
      </c>
    </row>
    <row r="760" spans="5:10" x14ac:dyDescent="0.25">
      <c r="E760">
        <v>16</v>
      </c>
      <c r="F760">
        <v>4</v>
      </c>
      <c r="G760" t="s">
        <v>260</v>
      </c>
      <c r="H760" t="s">
        <v>349</v>
      </c>
      <c r="I760">
        <v>50000</v>
      </c>
      <c r="J760" t="s">
        <v>199</v>
      </c>
    </row>
    <row r="761" spans="5:10" x14ac:dyDescent="0.25">
      <c r="E761">
        <v>16</v>
      </c>
      <c r="F761">
        <v>4</v>
      </c>
      <c r="G761" t="s">
        <v>260</v>
      </c>
      <c r="H761" t="s">
        <v>253</v>
      </c>
      <c r="I761">
        <v>50000</v>
      </c>
      <c r="J761" t="s">
        <v>199</v>
      </c>
    </row>
    <row r="762" spans="5:10" x14ac:dyDescent="0.25">
      <c r="E762">
        <v>16</v>
      </c>
      <c r="F762">
        <v>4</v>
      </c>
      <c r="G762" t="s">
        <v>260</v>
      </c>
      <c r="H762" t="s">
        <v>290</v>
      </c>
      <c r="I762">
        <v>50000</v>
      </c>
      <c r="J762" t="s">
        <v>199</v>
      </c>
    </row>
    <row r="763" spans="5:10" x14ac:dyDescent="0.25">
      <c r="E763">
        <v>16</v>
      </c>
      <c r="F763">
        <v>4</v>
      </c>
      <c r="G763" t="s">
        <v>260</v>
      </c>
      <c r="H763" t="s">
        <v>267</v>
      </c>
      <c r="I763">
        <v>25000</v>
      </c>
      <c r="J763" t="s">
        <v>199</v>
      </c>
    </row>
    <row r="764" spans="5:10" x14ac:dyDescent="0.25">
      <c r="E764">
        <v>16</v>
      </c>
      <c r="F764">
        <v>4</v>
      </c>
      <c r="G764" t="s">
        <v>260</v>
      </c>
      <c r="H764" t="s">
        <v>339</v>
      </c>
      <c r="I764">
        <v>50000</v>
      </c>
      <c r="J764" t="s">
        <v>199</v>
      </c>
    </row>
    <row r="765" spans="5:10" x14ac:dyDescent="0.25">
      <c r="E765">
        <v>16</v>
      </c>
      <c r="F765">
        <v>4</v>
      </c>
      <c r="G765" t="s">
        <v>260</v>
      </c>
      <c r="H765" t="s">
        <v>261</v>
      </c>
      <c r="I765">
        <v>50000</v>
      </c>
      <c r="J765" t="s">
        <v>199</v>
      </c>
    </row>
    <row r="766" spans="5:10" x14ac:dyDescent="0.25">
      <c r="E766">
        <v>16</v>
      </c>
      <c r="F766">
        <v>4</v>
      </c>
      <c r="G766" t="s">
        <v>260</v>
      </c>
      <c r="H766" t="s">
        <v>313</v>
      </c>
      <c r="I766">
        <v>50000</v>
      </c>
      <c r="J766" t="s">
        <v>199</v>
      </c>
    </row>
    <row r="767" spans="5:10" x14ac:dyDescent="0.25">
      <c r="E767">
        <v>16</v>
      </c>
      <c r="F767">
        <v>4</v>
      </c>
      <c r="G767" t="s">
        <v>260</v>
      </c>
      <c r="H767" t="s">
        <v>296</v>
      </c>
      <c r="I767">
        <v>50000</v>
      </c>
      <c r="J767" t="s">
        <v>199</v>
      </c>
    </row>
    <row r="768" spans="5:10" x14ac:dyDescent="0.25">
      <c r="E768">
        <v>16</v>
      </c>
      <c r="F768">
        <v>4</v>
      </c>
      <c r="G768" t="s">
        <v>260</v>
      </c>
      <c r="H768" t="s">
        <v>344</v>
      </c>
      <c r="I768">
        <v>50000</v>
      </c>
      <c r="J768" t="s">
        <v>199</v>
      </c>
    </row>
    <row r="769" spans="5:10" x14ac:dyDescent="0.25">
      <c r="E769">
        <v>16</v>
      </c>
      <c r="F769">
        <v>4</v>
      </c>
      <c r="G769" t="s">
        <v>260</v>
      </c>
      <c r="H769" t="s">
        <v>283</v>
      </c>
      <c r="I769">
        <v>50000</v>
      </c>
      <c r="J769" t="s">
        <v>199</v>
      </c>
    </row>
    <row r="770" spans="5:10" x14ac:dyDescent="0.25">
      <c r="E770">
        <v>16</v>
      </c>
      <c r="F770">
        <v>4</v>
      </c>
      <c r="G770" t="s">
        <v>260</v>
      </c>
      <c r="H770" t="s">
        <v>315</v>
      </c>
      <c r="I770">
        <v>50000</v>
      </c>
      <c r="J770" t="s">
        <v>199</v>
      </c>
    </row>
    <row r="771" spans="5:10" x14ac:dyDescent="0.25">
      <c r="E771">
        <v>16</v>
      </c>
      <c r="F771">
        <v>4</v>
      </c>
      <c r="G771" t="s">
        <v>260</v>
      </c>
      <c r="H771" t="s">
        <v>316</v>
      </c>
      <c r="I771">
        <v>50000</v>
      </c>
      <c r="J771" t="s">
        <v>199</v>
      </c>
    </row>
    <row r="772" spans="5:10" x14ac:dyDescent="0.25">
      <c r="E772">
        <v>16</v>
      </c>
      <c r="F772">
        <v>4</v>
      </c>
      <c r="G772" t="s">
        <v>260</v>
      </c>
      <c r="H772" t="s">
        <v>279</v>
      </c>
      <c r="I772">
        <v>50000</v>
      </c>
      <c r="J772" t="s">
        <v>199</v>
      </c>
    </row>
    <row r="773" spans="5:10" x14ac:dyDescent="0.25">
      <c r="E773">
        <v>16</v>
      </c>
      <c r="F773">
        <v>4</v>
      </c>
      <c r="G773" t="s">
        <v>260</v>
      </c>
      <c r="H773" t="s">
        <v>350</v>
      </c>
      <c r="I773">
        <v>50000</v>
      </c>
      <c r="J773" t="s">
        <v>199</v>
      </c>
    </row>
    <row r="774" spans="5:10" x14ac:dyDescent="0.25">
      <c r="E774">
        <v>16</v>
      </c>
      <c r="F774">
        <v>4</v>
      </c>
      <c r="G774" t="s">
        <v>260</v>
      </c>
      <c r="H774" t="s">
        <v>291</v>
      </c>
      <c r="I774">
        <v>50000</v>
      </c>
      <c r="J774" t="s">
        <v>199</v>
      </c>
    </row>
    <row r="775" spans="5:10" x14ac:dyDescent="0.25">
      <c r="E775">
        <v>16</v>
      </c>
      <c r="F775">
        <v>4</v>
      </c>
      <c r="G775" t="s">
        <v>260</v>
      </c>
      <c r="H775" t="s">
        <v>336</v>
      </c>
      <c r="I775">
        <v>50000</v>
      </c>
      <c r="J775" t="s">
        <v>199</v>
      </c>
    </row>
    <row r="776" spans="5:10" x14ac:dyDescent="0.25">
      <c r="E776">
        <v>16</v>
      </c>
      <c r="F776">
        <v>4</v>
      </c>
      <c r="G776" t="s">
        <v>260</v>
      </c>
      <c r="H776" t="s">
        <v>351</v>
      </c>
      <c r="I776">
        <v>50000</v>
      </c>
      <c r="J776" t="s">
        <v>199</v>
      </c>
    </row>
    <row r="777" spans="5:10" x14ac:dyDescent="0.25">
      <c r="E777">
        <v>16</v>
      </c>
      <c r="F777">
        <v>4</v>
      </c>
      <c r="G777" t="s">
        <v>260</v>
      </c>
      <c r="H777" t="s">
        <v>318</v>
      </c>
      <c r="I777">
        <v>50000</v>
      </c>
      <c r="J777" t="s">
        <v>199</v>
      </c>
    </row>
    <row r="778" spans="5:10" x14ac:dyDescent="0.25">
      <c r="E778">
        <v>16</v>
      </c>
      <c r="F778">
        <v>4</v>
      </c>
      <c r="G778" t="s">
        <v>260</v>
      </c>
      <c r="H778" t="s">
        <v>269</v>
      </c>
      <c r="I778">
        <v>50000</v>
      </c>
      <c r="J778" t="s">
        <v>199</v>
      </c>
    </row>
    <row r="779" spans="5:10" x14ac:dyDescent="0.25">
      <c r="E779">
        <v>16</v>
      </c>
      <c r="F779">
        <v>4</v>
      </c>
      <c r="G779" t="s">
        <v>260</v>
      </c>
      <c r="H779" t="s">
        <v>257</v>
      </c>
      <c r="I779">
        <v>50000</v>
      </c>
      <c r="J779" t="s">
        <v>199</v>
      </c>
    </row>
    <row r="780" spans="5:10" x14ac:dyDescent="0.25">
      <c r="E780">
        <v>16</v>
      </c>
      <c r="F780">
        <v>4</v>
      </c>
      <c r="G780" t="s">
        <v>260</v>
      </c>
      <c r="H780" t="s">
        <v>292</v>
      </c>
      <c r="I780">
        <v>50000</v>
      </c>
      <c r="J780" t="s">
        <v>199</v>
      </c>
    </row>
    <row r="781" spans="5:10" x14ac:dyDescent="0.25">
      <c r="E781">
        <v>16</v>
      </c>
      <c r="F781">
        <v>4</v>
      </c>
      <c r="G781" t="s">
        <v>260</v>
      </c>
      <c r="H781" t="s">
        <v>319</v>
      </c>
      <c r="I781">
        <v>50000</v>
      </c>
      <c r="J781" t="s">
        <v>199</v>
      </c>
    </row>
    <row r="782" spans="5:10" x14ac:dyDescent="0.25">
      <c r="E782">
        <v>16</v>
      </c>
      <c r="F782">
        <v>4</v>
      </c>
      <c r="G782" t="s">
        <v>260</v>
      </c>
      <c r="H782" t="s">
        <v>320</v>
      </c>
      <c r="I782">
        <v>50000</v>
      </c>
      <c r="J782" t="s">
        <v>199</v>
      </c>
    </row>
    <row r="783" spans="5:10" x14ac:dyDescent="0.25">
      <c r="E783">
        <v>16</v>
      </c>
      <c r="F783">
        <v>4</v>
      </c>
      <c r="G783" t="s">
        <v>260</v>
      </c>
      <c r="H783" t="s">
        <v>352</v>
      </c>
      <c r="I783">
        <v>50000</v>
      </c>
      <c r="J783" t="s">
        <v>199</v>
      </c>
    </row>
    <row r="784" spans="5:10" x14ac:dyDescent="0.25">
      <c r="E784">
        <v>16</v>
      </c>
      <c r="F784">
        <v>4</v>
      </c>
      <c r="G784" t="s">
        <v>260</v>
      </c>
      <c r="H784" t="s">
        <v>353</v>
      </c>
      <c r="I784">
        <v>50000</v>
      </c>
      <c r="J784" t="s">
        <v>199</v>
      </c>
    </row>
    <row r="785" spans="5:10" x14ac:dyDescent="0.25">
      <c r="E785">
        <v>16</v>
      </c>
      <c r="F785">
        <v>4</v>
      </c>
      <c r="G785" t="s">
        <v>260</v>
      </c>
      <c r="H785" t="s">
        <v>262</v>
      </c>
      <c r="I785">
        <v>50000</v>
      </c>
      <c r="J785" t="s">
        <v>199</v>
      </c>
    </row>
    <row r="786" spans="5:10" x14ac:dyDescent="0.25">
      <c r="E786">
        <v>1</v>
      </c>
      <c r="F786">
        <v>1</v>
      </c>
      <c r="G786" t="s">
        <v>3</v>
      </c>
      <c r="H786" t="s">
        <v>338</v>
      </c>
      <c r="I786">
        <v>5000</v>
      </c>
      <c r="J786" t="s">
        <v>197</v>
      </c>
    </row>
    <row r="787" spans="5:10" x14ac:dyDescent="0.25">
      <c r="E787">
        <v>1</v>
      </c>
      <c r="F787">
        <v>1</v>
      </c>
      <c r="G787" t="s">
        <v>3</v>
      </c>
      <c r="H787" t="s">
        <v>274</v>
      </c>
      <c r="I787">
        <v>1</v>
      </c>
      <c r="J787" t="s">
        <v>197</v>
      </c>
    </row>
    <row r="788" spans="5:10" x14ac:dyDescent="0.25">
      <c r="E788">
        <v>1</v>
      </c>
      <c r="F788">
        <v>1</v>
      </c>
      <c r="G788" t="s">
        <v>3</v>
      </c>
      <c r="H788" t="s">
        <v>287</v>
      </c>
      <c r="I788">
        <v>1</v>
      </c>
      <c r="J788" t="s">
        <v>197</v>
      </c>
    </row>
    <row r="789" spans="5:10" x14ac:dyDescent="0.25">
      <c r="E789">
        <v>1</v>
      </c>
      <c r="F789">
        <v>1</v>
      </c>
      <c r="G789" t="s">
        <v>3</v>
      </c>
      <c r="H789" t="s">
        <v>249</v>
      </c>
      <c r="I789">
        <v>40000</v>
      </c>
      <c r="J789" t="s">
        <v>197</v>
      </c>
    </row>
    <row r="790" spans="5:10" x14ac:dyDescent="0.25">
      <c r="E790">
        <v>1</v>
      </c>
      <c r="F790">
        <v>1</v>
      </c>
      <c r="G790" t="s">
        <v>3</v>
      </c>
      <c r="H790" t="s">
        <v>248</v>
      </c>
      <c r="I790">
        <v>40000</v>
      </c>
      <c r="J790" t="s">
        <v>197</v>
      </c>
    </row>
    <row r="791" spans="5:10" x14ac:dyDescent="0.25">
      <c r="E791">
        <v>1</v>
      </c>
      <c r="F791">
        <v>1</v>
      </c>
      <c r="G791" t="s">
        <v>3</v>
      </c>
      <c r="H791" t="s">
        <v>246</v>
      </c>
      <c r="I791">
        <v>1</v>
      </c>
      <c r="J791" t="s">
        <v>197</v>
      </c>
    </row>
    <row r="792" spans="5:10" x14ac:dyDescent="0.25">
      <c r="E792">
        <v>1</v>
      </c>
      <c r="F792">
        <v>1</v>
      </c>
      <c r="G792" t="s">
        <v>3</v>
      </c>
      <c r="H792" t="s">
        <v>352</v>
      </c>
      <c r="I792">
        <v>1</v>
      </c>
      <c r="J792" t="s">
        <v>197</v>
      </c>
    </row>
    <row r="793" spans="5:10" x14ac:dyDescent="0.25">
      <c r="E793">
        <v>18</v>
      </c>
      <c r="F793">
        <v>2</v>
      </c>
      <c r="G793" t="s">
        <v>260</v>
      </c>
      <c r="H793" t="s">
        <v>285</v>
      </c>
      <c r="I793">
        <v>1</v>
      </c>
      <c r="J793" t="s">
        <v>197</v>
      </c>
    </row>
    <row r="794" spans="5:10" x14ac:dyDescent="0.25">
      <c r="E794">
        <v>18</v>
      </c>
      <c r="F794">
        <v>2</v>
      </c>
      <c r="G794" t="s">
        <v>260</v>
      </c>
      <c r="H794" t="s">
        <v>338</v>
      </c>
      <c r="I794">
        <v>5000</v>
      </c>
      <c r="J794" t="s">
        <v>197</v>
      </c>
    </row>
    <row r="795" spans="5:10" x14ac:dyDescent="0.25">
      <c r="E795">
        <v>18</v>
      </c>
      <c r="F795">
        <v>2</v>
      </c>
      <c r="G795" t="s">
        <v>260</v>
      </c>
      <c r="H795" t="s">
        <v>274</v>
      </c>
      <c r="I795">
        <v>1</v>
      </c>
      <c r="J795" t="s">
        <v>197</v>
      </c>
    </row>
    <row r="796" spans="5:10" x14ac:dyDescent="0.25">
      <c r="E796">
        <v>18</v>
      </c>
      <c r="F796">
        <v>2</v>
      </c>
      <c r="G796" t="s">
        <v>260</v>
      </c>
      <c r="H796" t="s">
        <v>287</v>
      </c>
      <c r="I796">
        <v>1</v>
      </c>
      <c r="J796" t="s">
        <v>197</v>
      </c>
    </row>
    <row r="797" spans="5:10" x14ac:dyDescent="0.25">
      <c r="E797">
        <v>18</v>
      </c>
      <c r="F797">
        <v>2</v>
      </c>
      <c r="G797" t="s">
        <v>260</v>
      </c>
      <c r="H797" t="s">
        <v>253</v>
      </c>
      <c r="I797">
        <v>25000</v>
      </c>
      <c r="J797" t="s">
        <v>197</v>
      </c>
    </row>
    <row r="798" spans="5:10" x14ac:dyDescent="0.25">
      <c r="E798">
        <v>18</v>
      </c>
      <c r="F798">
        <v>2</v>
      </c>
      <c r="G798" t="s">
        <v>260</v>
      </c>
      <c r="H798" t="s">
        <v>261</v>
      </c>
      <c r="I798">
        <v>10000</v>
      </c>
      <c r="J798" t="s">
        <v>197</v>
      </c>
    </row>
    <row r="799" spans="5:10" x14ac:dyDescent="0.25">
      <c r="E799">
        <v>18</v>
      </c>
      <c r="F799">
        <v>2</v>
      </c>
      <c r="G799" t="s">
        <v>260</v>
      </c>
      <c r="H799" t="s">
        <v>296</v>
      </c>
      <c r="I799">
        <v>5000</v>
      </c>
      <c r="J799" t="s">
        <v>197</v>
      </c>
    </row>
    <row r="800" spans="5:10" x14ac:dyDescent="0.25">
      <c r="E800">
        <v>18</v>
      </c>
      <c r="F800">
        <v>2</v>
      </c>
      <c r="G800" t="s">
        <v>260</v>
      </c>
      <c r="H800" t="s">
        <v>259</v>
      </c>
      <c r="I800">
        <v>8000</v>
      </c>
      <c r="J800" t="s">
        <v>197</v>
      </c>
    </row>
    <row r="801" spans="5:10" x14ac:dyDescent="0.25">
      <c r="E801">
        <v>18</v>
      </c>
      <c r="F801">
        <v>2</v>
      </c>
      <c r="G801" t="s">
        <v>260</v>
      </c>
      <c r="H801" t="s">
        <v>315</v>
      </c>
      <c r="I801">
        <v>1</v>
      </c>
      <c r="J801" t="s">
        <v>197</v>
      </c>
    </row>
    <row r="802" spans="5:10" x14ac:dyDescent="0.25">
      <c r="E802">
        <v>18</v>
      </c>
      <c r="F802">
        <v>2</v>
      </c>
      <c r="G802" t="s">
        <v>260</v>
      </c>
      <c r="H802" t="s">
        <v>265</v>
      </c>
      <c r="I802">
        <v>1</v>
      </c>
      <c r="J802" t="s">
        <v>197</v>
      </c>
    </row>
    <row r="803" spans="5:10" x14ac:dyDescent="0.25">
      <c r="E803">
        <v>18</v>
      </c>
      <c r="F803">
        <v>2</v>
      </c>
      <c r="G803" t="s">
        <v>260</v>
      </c>
      <c r="H803" t="s">
        <v>263</v>
      </c>
      <c r="I803">
        <v>1</v>
      </c>
      <c r="J803" t="s">
        <v>197</v>
      </c>
    </row>
    <row r="804" spans="5:10" x14ac:dyDescent="0.25">
      <c r="E804">
        <v>18</v>
      </c>
      <c r="F804">
        <v>2</v>
      </c>
      <c r="G804" t="s">
        <v>260</v>
      </c>
      <c r="H804" t="s">
        <v>264</v>
      </c>
      <c r="I804">
        <v>1</v>
      </c>
      <c r="J804" t="s">
        <v>197</v>
      </c>
    </row>
    <row r="805" spans="5:10" x14ac:dyDescent="0.25">
      <c r="E805">
        <v>18</v>
      </c>
      <c r="F805">
        <v>2</v>
      </c>
      <c r="G805" t="s">
        <v>260</v>
      </c>
      <c r="H805" t="s">
        <v>266</v>
      </c>
      <c r="I805">
        <v>15000</v>
      </c>
      <c r="J805" t="s">
        <v>197</v>
      </c>
    </row>
    <row r="806" spans="5:10" x14ac:dyDescent="0.25">
      <c r="E806">
        <v>18</v>
      </c>
      <c r="F806">
        <v>2</v>
      </c>
      <c r="G806" t="s">
        <v>2</v>
      </c>
      <c r="H806" t="s">
        <v>285</v>
      </c>
      <c r="I806">
        <v>1</v>
      </c>
      <c r="J806" t="s">
        <v>197</v>
      </c>
    </row>
    <row r="807" spans="5:10" x14ac:dyDescent="0.25">
      <c r="E807">
        <v>18</v>
      </c>
      <c r="F807">
        <v>2</v>
      </c>
      <c r="G807" t="s">
        <v>2</v>
      </c>
      <c r="H807" t="s">
        <v>253</v>
      </c>
      <c r="I807">
        <v>25000</v>
      </c>
      <c r="J807" t="s">
        <v>197</v>
      </c>
    </row>
    <row r="808" spans="5:10" x14ac:dyDescent="0.25">
      <c r="E808">
        <v>18</v>
      </c>
      <c r="F808">
        <v>2</v>
      </c>
      <c r="G808" t="s">
        <v>2</v>
      </c>
      <c r="H808" t="s">
        <v>256</v>
      </c>
      <c r="I808">
        <v>1</v>
      </c>
      <c r="J808" t="s">
        <v>197</v>
      </c>
    </row>
    <row r="809" spans="5:10" x14ac:dyDescent="0.25">
      <c r="E809">
        <v>18</v>
      </c>
      <c r="F809">
        <v>2</v>
      </c>
      <c r="G809" t="s">
        <v>2</v>
      </c>
      <c r="H809" t="s">
        <v>296</v>
      </c>
      <c r="I809">
        <v>5000</v>
      </c>
      <c r="J809" t="s">
        <v>197</v>
      </c>
    </row>
    <row r="810" spans="5:10" x14ac:dyDescent="0.25">
      <c r="E810">
        <v>18</v>
      </c>
      <c r="F810">
        <v>2</v>
      </c>
      <c r="G810" t="s">
        <v>2</v>
      </c>
      <c r="H810" t="s">
        <v>259</v>
      </c>
      <c r="I810">
        <v>8000</v>
      </c>
      <c r="J810" t="s">
        <v>197</v>
      </c>
    </row>
    <row r="811" spans="5:10" x14ac:dyDescent="0.25">
      <c r="E811">
        <v>18</v>
      </c>
      <c r="F811">
        <v>2</v>
      </c>
      <c r="G811" t="s">
        <v>2</v>
      </c>
      <c r="H811" t="s">
        <v>255</v>
      </c>
      <c r="I811">
        <v>5000</v>
      </c>
      <c r="J811" t="s">
        <v>197</v>
      </c>
    </row>
    <row r="812" spans="5:10" x14ac:dyDescent="0.25">
      <c r="E812">
        <v>18</v>
      </c>
      <c r="F812">
        <v>2</v>
      </c>
      <c r="G812" t="s">
        <v>2</v>
      </c>
      <c r="H812" t="s">
        <v>252</v>
      </c>
      <c r="I812">
        <v>1</v>
      </c>
      <c r="J812" t="s">
        <v>197</v>
      </c>
    </row>
    <row r="813" spans="5:10" x14ac:dyDescent="0.25">
      <c r="E813">
        <v>18</v>
      </c>
      <c r="F813">
        <v>2</v>
      </c>
      <c r="G813" t="s">
        <v>2</v>
      </c>
      <c r="H813" t="s">
        <v>245</v>
      </c>
      <c r="I813">
        <v>20000</v>
      </c>
      <c r="J813" t="s">
        <v>197</v>
      </c>
    </row>
    <row r="814" spans="5:10" x14ac:dyDescent="0.25">
      <c r="E814">
        <v>18</v>
      </c>
      <c r="F814">
        <v>2</v>
      </c>
      <c r="G814" t="s">
        <v>2</v>
      </c>
      <c r="H814" t="s">
        <v>268</v>
      </c>
      <c r="I814">
        <v>1</v>
      </c>
      <c r="J814" t="s">
        <v>197</v>
      </c>
    </row>
    <row r="815" spans="5:10" x14ac:dyDescent="0.25">
      <c r="E815">
        <v>18</v>
      </c>
      <c r="F815">
        <v>2</v>
      </c>
      <c r="G815" t="s">
        <v>2</v>
      </c>
      <c r="H815" t="s">
        <v>269</v>
      </c>
      <c r="I815">
        <v>1</v>
      </c>
      <c r="J815" t="s">
        <v>197</v>
      </c>
    </row>
    <row r="816" spans="5:10" x14ac:dyDescent="0.25">
      <c r="E816">
        <v>18</v>
      </c>
      <c r="F816">
        <v>2</v>
      </c>
      <c r="G816" t="s">
        <v>2</v>
      </c>
      <c r="H816" t="s">
        <v>270</v>
      </c>
      <c r="I816">
        <v>1</v>
      </c>
      <c r="J816" t="s">
        <v>197</v>
      </c>
    </row>
    <row r="817" spans="5:10" x14ac:dyDescent="0.25">
      <c r="E817">
        <v>18</v>
      </c>
      <c r="F817">
        <v>2</v>
      </c>
      <c r="G817" t="s">
        <v>2</v>
      </c>
      <c r="H817" t="s">
        <v>254</v>
      </c>
      <c r="I817">
        <v>20000</v>
      </c>
      <c r="J817" t="s">
        <v>197</v>
      </c>
    </row>
    <row r="818" spans="5:10" x14ac:dyDescent="0.25">
      <c r="E818">
        <v>22</v>
      </c>
      <c r="F818">
        <v>3</v>
      </c>
      <c r="G818" t="s">
        <v>260</v>
      </c>
      <c r="H818" t="s">
        <v>285</v>
      </c>
      <c r="I818">
        <v>1</v>
      </c>
      <c r="J818" t="s">
        <v>197</v>
      </c>
    </row>
    <row r="819" spans="5:10" x14ac:dyDescent="0.25">
      <c r="E819">
        <v>22</v>
      </c>
      <c r="F819">
        <v>3</v>
      </c>
      <c r="G819" t="s">
        <v>260</v>
      </c>
      <c r="H819" t="s">
        <v>267</v>
      </c>
      <c r="I819">
        <v>1</v>
      </c>
      <c r="J819" t="s">
        <v>197</v>
      </c>
    </row>
    <row r="820" spans="5:10" x14ac:dyDescent="0.25">
      <c r="E820">
        <v>22</v>
      </c>
      <c r="F820">
        <v>3</v>
      </c>
      <c r="G820" t="s">
        <v>260</v>
      </c>
      <c r="H820" t="s">
        <v>261</v>
      </c>
      <c r="I820">
        <v>10000</v>
      </c>
      <c r="J820" t="s">
        <v>197</v>
      </c>
    </row>
    <row r="821" spans="5:10" x14ac:dyDescent="0.25">
      <c r="E821">
        <v>22</v>
      </c>
      <c r="F821">
        <v>3</v>
      </c>
      <c r="G821" t="s">
        <v>260</v>
      </c>
      <c r="H821" t="s">
        <v>263</v>
      </c>
      <c r="I821">
        <v>1</v>
      </c>
      <c r="J821" t="s">
        <v>197</v>
      </c>
    </row>
    <row r="822" spans="5:10" x14ac:dyDescent="0.25">
      <c r="E822">
        <v>22</v>
      </c>
      <c r="F822">
        <v>3</v>
      </c>
      <c r="G822" t="s">
        <v>260</v>
      </c>
      <c r="H822" t="s">
        <v>264</v>
      </c>
      <c r="I822">
        <v>1</v>
      </c>
      <c r="J822" t="s">
        <v>197</v>
      </c>
    </row>
    <row r="823" spans="5:10" x14ac:dyDescent="0.25">
      <c r="E823">
        <v>22</v>
      </c>
      <c r="F823">
        <v>3</v>
      </c>
      <c r="G823" t="s">
        <v>260</v>
      </c>
      <c r="H823" t="s">
        <v>321</v>
      </c>
      <c r="I823">
        <v>1</v>
      </c>
      <c r="J823" t="s">
        <v>197</v>
      </c>
    </row>
    <row r="824" spans="5:10" x14ac:dyDescent="0.25">
      <c r="E824">
        <v>22</v>
      </c>
      <c r="F824">
        <v>3</v>
      </c>
      <c r="G824" t="s">
        <v>260</v>
      </c>
      <c r="H824" t="s">
        <v>324</v>
      </c>
      <c r="I824">
        <v>1</v>
      </c>
      <c r="J824" t="s">
        <v>197</v>
      </c>
    </row>
    <row r="825" spans="5:10" x14ac:dyDescent="0.25">
      <c r="E825">
        <v>22</v>
      </c>
      <c r="F825">
        <v>3</v>
      </c>
      <c r="G825" t="s">
        <v>276</v>
      </c>
      <c r="H825" t="s">
        <v>285</v>
      </c>
      <c r="I825">
        <v>1</v>
      </c>
      <c r="J825" t="s">
        <v>197</v>
      </c>
    </row>
    <row r="826" spans="5:10" x14ac:dyDescent="0.25">
      <c r="E826">
        <v>22</v>
      </c>
      <c r="F826">
        <v>3</v>
      </c>
      <c r="G826" t="s">
        <v>276</v>
      </c>
      <c r="H826" t="s">
        <v>312</v>
      </c>
      <c r="I826">
        <v>1</v>
      </c>
      <c r="J826" t="s">
        <v>197</v>
      </c>
    </row>
    <row r="827" spans="5:10" x14ac:dyDescent="0.25">
      <c r="E827">
        <v>22</v>
      </c>
      <c r="F827">
        <v>3</v>
      </c>
      <c r="G827" t="s">
        <v>276</v>
      </c>
      <c r="H827" t="s">
        <v>253</v>
      </c>
      <c r="I827">
        <v>25000</v>
      </c>
      <c r="J827" t="s">
        <v>197</v>
      </c>
    </row>
    <row r="828" spans="5:10" x14ac:dyDescent="0.25">
      <c r="E828">
        <v>22</v>
      </c>
      <c r="F828">
        <v>3</v>
      </c>
      <c r="G828" t="s">
        <v>276</v>
      </c>
      <c r="H828" t="s">
        <v>267</v>
      </c>
      <c r="I828">
        <v>1</v>
      </c>
      <c r="J828" t="s">
        <v>197</v>
      </c>
    </row>
    <row r="829" spans="5:10" x14ac:dyDescent="0.25">
      <c r="E829">
        <v>22</v>
      </c>
      <c r="F829">
        <v>3</v>
      </c>
      <c r="G829" t="s">
        <v>276</v>
      </c>
      <c r="H829" t="s">
        <v>284</v>
      </c>
      <c r="I829">
        <v>1</v>
      </c>
      <c r="J829" t="s">
        <v>197</v>
      </c>
    </row>
    <row r="830" spans="5:10" x14ac:dyDescent="0.25">
      <c r="E830">
        <v>22</v>
      </c>
      <c r="F830">
        <v>3</v>
      </c>
      <c r="G830" t="s">
        <v>276</v>
      </c>
      <c r="H830" t="s">
        <v>263</v>
      </c>
      <c r="I830">
        <v>1</v>
      </c>
      <c r="J830" t="s">
        <v>197</v>
      </c>
    </row>
    <row r="831" spans="5:10" x14ac:dyDescent="0.25">
      <c r="E831">
        <v>22</v>
      </c>
      <c r="F831">
        <v>3</v>
      </c>
      <c r="G831" t="s">
        <v>276</v>
      </c>
      <c r="H831" t="s">
        <v>264</v>
      </c>
      <c r="I831">
        <v>1</v>
      </c>
      <c r="J831" t="s">
        <v>197</v>
      </c>
    </row>
    <row r="832" spans="5:10" x14ac:dyDescent="0.25">
      <c r="E832">
        <v>22</v>
      </c>
      <c r="F832">
        <v>3</v>
      </c>
      <c r="G832" t="s">
        <v>276</v>
      </c>
      <c r="H832" t="s">
        <v>321</v>
      </c>
      <c r="I832">
        <v>1</v>
      </c>
      <c r="J832" t="s">
        <v>197</v>
      </c>
    </row>
    <row r="833" spans="5:10" x14ac:dyDescent="0.25">
      <c r="E833">
        <v>22</v>
      </c>
      <c r="F833">
        <v>3</v>
      </c>
      <c r="G833" t="s">
        <v>276</v>
      </c>
      <c r="H833" t="s">
        <v>324</v>
      </c>
      <c r="I833">
        <v>1</v>
      </c>
      <c r="J833" t="s">
        <v>197</v>
      </c>
    </row>
    <row r="834" spans="5:10" x14ac:dyDescent="0.25">
      <c r="E834">
        <v>22</v>
      </c>
      <c r="F834">
        <v>3</v>
      </c>
      <c r="G834" t="s">
        <v>276</v>
      </c>
      <c r="H834" t="s">
        <v>291</v>
      </c>
      <c r="I834">
        <v>1</v>
      </c>
      <c r="J834" t="s">
        <v>197</v>
      </c>
    </row>
    <row r="835" spans="5:10" x14ac:dyDescent="0.25">
      <c r="E835">
        <v>22</v>
      </c>
      <c r="F835">
        <v>3</v>
      </c>
      <c r="G835" t="s">
        <v>2</v>
      </c>
      <c r="H835" t="s">
        <v>285</v>
      </c>
      <c r="I835">
        <v>1</v>
      </c>
      <c r="J835" t="s">
        <v>197</v>
      </c>
    </row>
    <row r="836" spans="5:10" x14ac:dyDescent="0.25">
      <c r="E836">
        <v>22</v>
      </c>
      <c r="F836">
        <v>3</v>
      </c>
      <c r="G836" t="s">
        <v>2</v>
      </c>
      <c r="H836" t="s">
        <v>312</v>
      </c>
      <c r="I836">
        <v>1</v>
      </c>
      <c r="J836" t="s">
        <v>197</v>
      </c>
    </row>
    <row r="837" spans="5:10" x14ac:dyDescent="0.25">
      <c r="E837">
        <v>22</v>
      </c>
      <c r="F837">
        <v>3</v>
      </c>
      <c r="G837" t="s">
        <v>2</v>
      </c>
      <c r="H837" t="s">
        <v>253</v>
      </c>
      <c r="I837">
        <v>25000</v>
      </c>
      <c r="J837" t="s">
        <v>197</v>
      </c>
    </row>
    <row r="838" spans="5:10" x14ac:dyDescent="0.25">
      <c r="E838">
        <v>22</v>
      </c>
      <c r="F838">
        <v>3</v>
      </c>
      <c r="G838" t="s">
        <v>2</v>
      </c>
      <c r="H838" t="s">
        <v>267</v>
      </c>
      <c r="I838">
        <v>1</v>
      </c>
      <c r="J838" t="s">
        <v>197</v>
      </c>
    </row>
    <row r="839" spans="5:10" x14ac:dyDescent="0.25">
      <c r="E839">
        <v>22</v>
      </c>
      <c r="F839">
        <v>3</v>
      </c>
      <c r="G839" t="s">
        <v>2</v>
      </c>
      <c r="H839" t="s">
        <v>259</v>
      </c>
      <c r="I839">
        <v>8000</v>
      </c>
      <c r="J839" t="s">
        <v>197</v>
      </c>
    </row>
    <row r="840" spans="5:10" x14ac:dyDescent="0.25">
      <c r="E840">
        <v>22</v>
      </c>
      <c r="F840">
        <v>3</v>
      </c>
      <c r="G840" t="s">
        <v>2</v>
      </c>
      <c r="H840" t="s">
        <v>252</v>
      </c>
      <c r="I840">
        <v>1</v>
      </c>
      <c r="J840" t="s">
        <v>197</v>
      </c>
    </row>
    <row r="841" spans="5:10" x14ac:dyDescent="0.25">
      <c r="E841">
        <v>22</v>
      </c>
      <c r="F841">
        <v>3</v>
      </c>
      <c r="G841" t="s">
        <v>2</v>
      </c>
      <c r="H841" t="s">
        <v>268</v>
      </c>
      <c r="I841">
        <v>1</v>
      </c>
      <c r="J841" t="s">
        <v>197</v>
      </c>
    </row>
    <row r="842" spans="5:10" x14ac:dyDescent="0.25">
      <c r="E842">
        <v>22</v>
      </c>
      <c r="F842">
        <v>3</v>
      </c>
      <c r="G842" t="s">
        <v>2</v>
      </c>
      <c r="H842" t="s">
        <v>291</v>
      </c>
      <c r="I842">
        <v>1</v>
      </c>
      <c r="J842" t="s">
        <v>197</v>
      </c>
    </row>
    <row r="843" spans="5:10" x14ac:dyDescent="0.25">
      <c r="E843">
        <v>22</v>
      </c>
      <c r="F843">
        <v>3</v>
      </c>
      <c r="G843" t="s">
        <v>2</v>
      </c>
      <c r="H843" t="s">
        <v>321</v>
      </c>
      <c r="I843">
        <v>1</v>
      </c>
      <c r="J843" t="s">
        <v>197</v>
      </c>
    </row>
    <row r="844" spans="5:10" x14ac:dyDescent="0.25">
      <c r="E844">
        <v>10</v>
      </c>
      <c r="F844">
        <v>4</v>
      </c>
      <c r="G844" t="s">
        <v>3</v>
      </c>
      <c r="H844" t="s">
        <v>244</v>
      </c>
      <c r="I844">
        <v>15000</v>
      </c>
      <c r="J844" t="s">
        <v>197</v>
      </c>
    </row>
    <row r="845" spans="5:10" x14ac:dyDescent="0.25">
      <c r="E845">
        <v>10</v>
      </c>
      <c r="F845">
        <v>4</v>
      </c>
      <c r="G845" t="s">
        <v>3</v>
      </c>
      <c r="H845" t="s">
        <v>243</v>
      </c>
      <c r="I845">
        <v>15000</v>
      </c>
      <c r="J845" t="s">
        <v>197</v>
      </c>
    </row>
    <row r="846" spans="5:10" x14ac:dyDescent="0.25">
      <c r="E846">
        <v>10</v>
      </c>
      <c r="F846">
        <v>4</v>
      </c>
      <c r="G846" t="s">
        <v>3</v>
      </c>
      <c r="H846" t="s">
        <v>273</v>
      </c>
      <c r="I846">
        <v>15000</v>
      </c>
      <c r="J846" t="s">
        <v>197</v>
      </c>
    </row>
    <row r="847" spans="5:10" x14ac:dyDescent="0.25">
      <c r="E847">
        <v>10</v>
      </c>
      <c r="F847">
        <v>4</v>
      </c>
      <c r="G847" t="s">
        <v>3</v>
      </c>
      <c r="H847" t="s">
        <v>250</v>
      </c>
      <c r="I847">
        <v>5000</v>
      </c>
      <c r="J847" t="s">
        <v>197</v>
      </c>
    </row>
    <row r="848" spans="5:10" x14ac:dyDescent="0.25">
      <c r="E848">
        <v>10</v>
      </c>
      <c r="F848">
        <v>4</v>
      </c>
      <c r="G848" t="s">
        <v>3</v>
      </c>
      <c r="H848" t="s">
        <v>278</v>
      </c>
      <c r="I848">
        <v>1</v>
      </c>
      <c r="J848" t="s">
        <v>197</v>
      </c>
    </row>
    <row r="849" spans="5:10" x14ac:dyDescent="0.25">
      <c r="E849">
        <v>10</v>
      </c>
      <c r="F849">
        <v>4</v>
      </c>
      <c r="G849" t="s">
        <v>3</v>
      </c>
      <c r="H849" t="s">
        <v>277</v>
      </c>
      <c r="I849">
        <v>1</v>
      </c>
      <c r="J849" t="s">
        <v>197</v>
      </c>
    </row>
    <row r="850" spans="5:10" x14ac:dyDescent="0.25">
      <c r="E850">
        <v>10</v>
      </c>
      <c r="F850">
        <v>4</v>
      </c>
      <c r="G850" t="s">
        <v>3</v>
      </c>
      <c r="H850" t="s">
        <v>245</v>
      </c>
      <c r="I850">
        <v>20000</v>
      </c>
      <c r="J850" t="s">
        <v>197</v>
      </c>
    </row>
    <row r="851" spans="5:10" x14ac:dyDescent="0.25">
      <c r="E851">
        <v>10</v>
      </c>
      <c r="F851">
        <v>4</v>
      </c>
      <c r="G851" t="s">
        <v>3</v>
      </c>
      <c r="H851" t="s">
        <v>246</v>
      </c>
      <c r="I851">
        <v>1</v>
      </c>
      <c r="J851" t="s">
        <v>197</v>
      </c>
    </row>
    <row r="852" spans="5:10" x14ac:dyDescent="0.25">
      <c r="E852">
        <v>10</v>
      </c>
      <c r="F852">
        <v>4</v>
      </c>
      <c r="G852" t="s">
        <v>3</v>
      </c>
      <c r="H852" t="s">
        <v>270</v>
      </c>
      <c r="I852">
        <v>1</v>
      </c>
      <c r="J852" t="s">
        <v>197</v>
      </c>
    </row>
    <row r="853" spans="5:10" x14ac:dyDescent="0.25">
      <c r="E853">
        <v>11</v>
      </c>
      <c r="F853">
        <v>5</v>
      </c>
      <c r="G853" t="s">
        <v>1</v>
      </c>
      <c r="H853" t="s">
        <v>285</v>
      </c>
      <c r="I853">
        <v>1</v>
      </c>
      <c r="J853" t="s">
        <v>197</v>
      </c>
    </row>
    <row r="854" spans="5:10" x14ac:dyDescent="0.25">
      <c r="E854">
        <v>11</v>
      </c>
      <c r="F854">
        <v>5</v>
      </c>
      <c r="G854" t="s">
        <v>1</v>
      </c>
      <c r="H854" t="s">
        <v>307</v>
      </c>
      <c r="I854">
        <v>1</v>
      </c>
      <c r="J854" t="s">
        <v>197</v>
      </c>
    </row>
    <row r="855" spans="5:10" x14ac:dyDescent="0.25">
      <c r="E855">
        <v>11</v>
      </c>
      <c r="F855">
        <v>5</v>
      </c>
      <c r="G855" t="s">
        <v>1</v>
      </c>
      <c r="H855" t="s">
        <v>286</v>
      </c>
      <c r="I855">
        <v>1</v>
      </c>
      <c r="J855" t="s">
        <v>197</v>
      </c>
    </row>
    <row r="856" spans="5:10" x14ac:dyDescent="0.25">
      <c r="E856">
        <v>11</v>
      </c>
      <c r="F856">
        <v>5</v>
      </c>
      <c r="G856" t="s">
        <v>1</v>
      </c>
      <c r="H856" t="s">
        <v>253</v>
      </c>
      <c r="I856">
        <v>25000</v>
      </c>
      <c r="J856" t="s">
        <v>197</v>
      </c>
    </row>
    <row r="857" spans="5:10" x14ac:dyDescent="0.25">
      <c r="E857">
        <v>11</v>
      </c>
      <c r="F857">
        <v>5</v>
      </c>
      <c r="G857" t="s">
        <v>1</v>
      </c>
      <c r="H857" t="s">
        <v>290</v>
      </c>
      <c r="I857">
        <v>1</v>
      </c>
      <c r="J857" t="s">
        <v>197</v>
      </c>
    </row>
    <row r="858" spans="5:10" x14ac:dyDescent="0.25">
      <c r="E858">
        <v>11</v>
      </c>
      <c r="F858">
        <v>5</v>
      </c>
      <c r="G858" t="s">
        <v>1</v>
      </c>
      <c r="H858" t="s">
        <v>330</v>
      </c>
      <c r="I858">
        <v>1</v>
      </c>
      <c r="J858" t="s">
        <v>197</v>
      </c>
    </row>
    <row r="859" spans="5:10" x14ac:dyDescent="0.25">
      <c r="E859">
        <v>11</v>
      </c>
      <c r="F859">
        <v>5</v>
      </c>
      <c r="G859" t="s">
        <v>1</v>
      </c>
      <c r="H859" t="s">
        <v>252</v>
      </c>
      <c r="I859">
        <v>1</v>
      </c>
      <c r="J859" t="s">
        <v>197</v>
      </c>
    </row>
    <row r="860" spans="5:10" x14ac:dyDescent="0.25">
      <c r="E860">
        <v>11</v>
      </c>
      <c r="F860">
        <v>5</v>
      </c>
      <c r="G860" t="s">
        <v>1</v>
      </c>
      <c r="H860" t="s">
        <v>255</v>
      </c>
      <c r="I860">
        <v>5000</v>
      </c>
      <c r="J860" t="s">
        <v>197</v>
      </c>
    </row>
    <row r="861" spans="5:10" x14ac:dyDescent="0.25">
      <c r="E861">
        <v>11</v>
      </c>
      <c r="F861">
        <v>5</v>
      </c>
      <c r="G861" t="s">
        <v>1</v>
      </c>
      <c r="H861" t="s">
        <v>245</v>
      </c>
      <c r="I861">
        <v>20000</v>
      </c>
      <c r="J861" t="s">
        <v>197</v>
      </c>
    </row>
    <row r="862" spans="5:10" x14ac:dyDescent="0.25">
      <c r="E862">
        <v>11</v>
      </c>
      <c r="F862">
        <v>5</v>
      </c>
      <c r="G862" t="s">
        <v>1</v>
      </c>
      <c r="H862" t="s">
        <v>291</v>
      </c>
      <c r="I862">
        <v>1</v>
      </c>
      <c r="J862" t="s">
        <v>197</v>
      </c>
    </row>
    <row r="863" spans="5:10" x14ac:dyDescent="0.25">
      <c r="E863">
        <v>11</v>
      </c>
      <c r="F863">
        <v>5</v>
      </c>
      <c r="G863" t="s">
        <v>1</v>
      </c>
      <c r="H863" t="s">
        <v>270</v>
      </c>
      <c r="I863">
        <v>1</v>
      </c>
      <c r="J863" t="s">
        <v>197</v>
      </c>
    </row>
    <row r="864" spans="5:10" x14ac:dyDescent="0.25">
      <c r="E864">
        <v>11</v>
      </c>
      <c r="F864">
        <v>5</v>
      </c>
      <c r="G864" t="s">
        <v>1</v>
      </c>
      <c r="H864" t="s">
        <v>254</v>
      </c>
      <c r="I864">
        <v>10000</v>
      </c>
      <c r="J864" t="s">
        <v>197</v>
      </c>
    </row>
    <row r="865" spans="5:10" x14ac:dyDescent="0.25">
      <c r="E865">
        <v>16</v>
      </c>
      <c r="F865">
        <v>6</v>
      </c>
      <c r="G865" t="s">
        <v>3</v>
      </c>
      <c r="H865" t="s">
        <v>338</v>
      </c>
      <c r="I865">
        <v>5000</v>
      </c>
      <c r="J865" t="s">
        <v>197</v>
      </c>
    </row>
    <row r="866" spans="5:10" x14ac:dyDescent="0.25">
      <c r="E866">
        <v>16</v>
      </c>
      <c r="F866">
        <v>6</v>
      </c>
      <c r="G866" t="s">
        <v>3</v>
      </c>
      <c r="H866" t="s">
        <v>274</v>
      </c>
      <c r="I866">
        <v>1</v>
      </c>
      <c r="J866" t="s">
        <v>197</v>
      </c>
    </row>
    <row r="867" spans="5:10" x14ac:dyDescent="0.25">
      <c r="E867">
        <v>16</v>
      </c>
      <c r="F867">
        <v>6</v>
      </c>
      <c r="G867" t="s">
        <v>3</v>
      </c>
      <c r="H867" t="s">
        <v>287</v>
      </c>
      <c r="I867">
        <v>1</v>
      </c>
      <c r="J867" t="s">
        <v>197</v>
      </c>
    </row>
    <row r="868" spans="5:10" x14ac:dyDescent="0.25">
      <c r="E868">
        <v>16</v>
      </c>
      <c r="F868">
        <v>6</v>
      </c>
      <c r="G868" t="s">
        <v>3</v>
      </c>
      <c r="H868" t="s">
        <v>290</v>
      </c>
      <c r="I868">
        <v>1</v>
      </c>
      <c r="J868" t="s">
        <v>197</v>
      </c>
    </row>
    <row r="869" spans="5:10" x14ac:dyDescent="0.25">
      <c r="E869">
        <v>16</v>
      </c>
      <c r="F869">
        <v>6</v>
      </c>
      <c r="G869" t="s">
        <v>3</v>
      </c>
      <c r="H869" t="s">
        <v>314</v>
      </c>
      <c r="I869">
        <v>1</v>
      </c>
      <c r="J869" t="s">
        <v>197</v>
      </c>
    </row>
    <row r="870" spans="5:10" x14ac:dyDescent="0.25">
      <c r="E870">
        <v>16</v>
      </c>
      <c r="F870">
        <v>6</v>
      </c>
      <c r="G870" t="s">
        <v>3</v>
      </c>
      <c r="H870" t="s">
        <v>256</v>
      </c>
      <c r="I870">
        <v>1</v>
      </c>
      <c r="J870" t="s">
        <v>197</v>
      </c>
    </row>
    <row r="871" spans="5:10" x14ac:dyDescent="0.25">
      <c r="E871">
        <v>16</v>
      </c>
      <c r="F871">
        <v>6</v>
      </c>
      <c r="G871" t="s">
        <v>3</v>
      </c>
      <c r="H871" t="s">
        <v>249</v>
      </c>
      <c r="I871">
        <v>40000</v>
      </c>
      <c r="J871" t="s">
        <v>197</v>
      </c>
    </row>
    <row r="872" spans="5:10" x14ac:dyDescent="0.25">
      <c r="E872">
        <v>16</v>
      </c>
      <c r="F872">
        <v>6</v>
      </c>
      <c r="G872" t="s">
        <v>3</v>
      </c>
      <c r="H872" t="s">
        <v>248</v>
      </c>
      <c r="I872">
        <v>40000</v>
      </c>
      <c r="J872" t="s">
        <v>197</v>
      </c>
    </row>
    <row r="873" spans="5:10" x14ac:dyDescent="0.25">
      <c r="E873">
        <v>16</v>
      </c>
      <c r="F873">
        <v>6</v>
      </c>
      <c r="G873" t="s">
        <v>3</v>
      </c>
      <c r="H873" t="s">
        <v>340</v>
      </c>
      <c r="I873">
        <v>5000</v>
      </c>
      <c r="J873" t="s">
        <v>197</v>
      </c>
    </row>
    <row r="874" spans="5:10" x14ac:dyDescent="0.25">
      <c r="E874">
        <v>16</v>
      </c>
      <c r="F874">
        <v>6</v>
      </c>
      <c r="G874" t="s">
        <v>3</v>
      </c>
      <c r="H874" t="s">
        <v>320</v>
      </c>
      <c r="I874">
        <v>10000</v>
      </c>
      <c r="J874" t="s">
        <v>197</v>
      </c>
    </row>
    <row r="875" spans="5:10" x14ac:dyDescent="0.25">
      <c r="E875">
        <v>16</v>
      </c>
      <c r="F875">
        <v>6</v>
      </c>
      <c r="G875" t="s">
        <v>3</v>
      </c>
      <c r="H875" t="s">
        <v>246</v>
      </c>
      <c r="I875">
        <v>1</v>
      </c>
      <c r="J875" t="s">
        <v>197</v>
      </c>
    </row>
    <row r="876" spans="5:10" x14ac:dyDescent="0.25">
      <c r="E876">
        <v>16</v>
      </c>
      <c r="F876">
        <v>6</v>
      </c>
      <c r="G876" t="s">
        <v>276</v>
      </c>
      <c r="H876" t="s">
        <v>338</v>
      </c>
      <c r="I876">
        <v>5000</v>
      </c>
      <c r="J876" t="s">
        <v>197</v>
      </c>
    </row>
    <row r="877" spans="5:10" x14ac:dyDescent="0.25">
      <c r="E877">
        <v>16</v>
      </c>
      <c r="F877">
        <v>6</v>
      </c>
      <c r="G877" t="s">
        <v>276</v>
      </c>
      <c r="H877" t="s">
        <v>274</v>
      </c>
      <c r="I877">
        <v>1</v>
      </c>
      <c r="J877" t="s">
        <v>197</v>
      </c>
    </row>
    <row r="878" spans="5:10" x14ac:dyDescent="0.25">
      <c r="E878">
        <v>16</v>
      </c>
      <c r="F878">
        <v>6</v>
      </c>
      <c r="G878" t="s">
        <v>276</v>
      </c>
      <c r="H878" t="s">
        <v>287</v>
      </c>
      <c r="I878">
        <v>1</v>
      </c>
      <c r="J878" t="s">
        <v>197</v>
      </c>
    </row>
    <row r="879" spans="5:10" x14ac:dyDescent="0.25">
      <c r="E879">
        <v>16</v>
      </c>
      <c r="F879">
        <v>6</v>
      </c>
      <c r="G879" t="s">
        <v>276</v>
      </c>
      <c r="H879" t="s">
        <v>314</v>
      </c>
      <c r="I879">
        <v>1</v>
      </c>
      <c r="J879" t="s">
        <v>197</v>
      </c>
    </row>
    <row r="880" spans="5:10" x14ac:dyDescent="0.25">
      <c r="E880">
        <v>16</v>
      </c>
      <c r="F880">
        <v>6</v>
      </c>
      <c r="G880" t="s">
        <v>276</v>
      </c>
      <c r="H880" t="s">
        <v>249</v>
      </c>
      <c r="I880">
        <v>40000</v>
      </c>
      <c r="J880" t="s">
        <v>197</v>
      </c>
    </row>
    <row r="881" spans="5:10" x14ac:dyDescent="0.25">
      <c r="E881">
        <v>16</v>
      </c>
      <c r="F881">
        <v>6</v>
      </c>
      <c r="G881" t="s">
        <v>276</v>
      </c>
      <c r="H881" t="s">
        <v>248</v>
      </c>
      <c r="I881">
        <v>40000</v>
      </c>
      <c r="J881" t="s">
        <v>197</v>
      </c>
    </row>
    <row r="882" spans="5:10" x14ac:dyDescent="0.25">
      <c r="E882">
        <v>16</v>
      </c>
      <c r="F882">
        <v>6</v>
      </c>
      <c r="G882" t="s">
        <v>276</v>
      </c>
      <c r="H882" t="s">
        <v>256</v>
      </c>
      <c r="I882">
        <v>1</v>
      </c>
      <c r="J882" t="s">
        <v>197</v>
      </c>
    </row>
    <row r="883" spans="5:10" x14ac:dyDescent="0.25">
      <c r="E883">
        <v>16</v>
      </c>
      <c r="F883">
        <v>6</v>
      </c>
      <c r="G883" t="s">
        <v>276</v>
      </c>
      <c r="H883" t="s">
        <v>340</v>
      </c>
      <c r="I883">
        <v>5000</v>
      </c>
      <c r="J883" t="s">
        <v>197</v>
      </c>
    </row>
    <row r="884" spans="5:10" x14ac:dyDescent="0.25">
      <c r="E884">
        <v>16</v>
      </c>
      <c r="F884">
        <v>6</v>
      </c>
      <c r="G884" t="s">
        <v>276</v>
      </c>
      <c r="H884" t="s">
        <v>320</v>
      </c>
      <c r="I884">
        <v>10000</v>
      </c>
      <c r="J884" t="s">
        <v>197</v>
      </c>
    </row>
    <row r="885" spans="5:10" x14ac:dyDescent="0.25">
      <c r="E885">
        <v>16</v>
      </c>
      <c r="F885">
        <v>6</v>
      </c>
      <c r="G885" t="s">
        <v>276</v>
      </c>
      <c r="H885" t="s">
        <v>246</v>
      </c>
      <c r="I885">
        <v>1</v>
      </c>
      <c r="J885" t="s">
        <v>197</v>
      </c>
    </row>
    <row r="886" spans="5:10" x14ac:dyDescent="0.25">
      <c r="E886">
        <v>11</v>
      </c>
      <c r="F886">
        <v>1</v>
      </c>
      <c r="G886" t="s">
        <v>3</v>
      </c>
      <c r="H886" t="s">
        <v>285</v>
      </c>
      <c r="I886">
        <v>1</v>
      </c>
      <c r="J886" t="s">
        <v>198</v>
      </c>
    </row>
    <row r="887" spans="5:10" x14ac:dyDescent="0.25">
      <c r="E887">
        <v>11</v>
      </c>
      <c r="F887">
        <v>1</v>
      </c>
      <c r="G887" t="s">
        <v>3</v>
      </c>
      <c r="H887" t="s">
        <v>272</v>
      </c>
      <c r="I887">
        <v>1</v>
      </c>
      <c r="J887" t="s">
        <v>198</v>
      </c>
    </row>
    <row r="888" spans="5:10" x14ac:dyDescent="0.25">
      <c r="E888">
        <v>11</v>
      </c>
      <c r="F888">
        <v>1</v>
      </c>
      <c r="G888" t="s">
        <v>3</v>
      </c>
      <c r="H888" t="s">
        <v>333</v>
      </c>
      <c r="I888">
        <v>1</v>
      </c>
      <c r="J888" t="s">
        <v>198</v>
      </c>
    </row>
    <row r="889" spans="5:10" x14ac:dyDescent="0.25">
      <c r="E889">
        <v>11</v>
      </c>
      <c r="F889">
        <v>1</v>
      </c>
      <c r="G889" t="s">
        <v>3</v>
      </c>
      <c r="H889" t="s">
        <v>354</v>
      </c>
      <c r="I889">
        <v>1</v>
      </c>
      <c r="J889" t="s">
        <v>198</v>
      </c>
    </row>
    <row r="890" spans="5:10" x14ac:dyDescent="0.25">
      <c r="E890">
        <v>11</v>
      </c>
      <c r="F890">
        <v>1</v>
      </c>
      <c r="G890" t="s">
        <v>3</v>
      </c>
      <c r="H890" t="s">
        <v>274</v>
      </c>
      <c r="I890">
        <v>1</v>
      </c>
      <c r="J890" t="s">
        <v>198</v>
      </c>
    </row>
    <row r="891" spans="5:10" x14ac:dyDescent="0.25">
      <c r="E891">
        <v>11</v>
      </c>
      <c r="F891">
        <v>1</v>
      </c>
      <c r="G891" t="s">
        <v>3</v>
      </c>
      <c r="H891" t="s">
        <v>275</v>
      </c>
      <c r="I891">
        <v>1</v>
      </c>
      <c r="J891" t="s">
        <v>198</v>
      </c>
    </row>
    <row r="892" spans="5:10" x14ac:dyDescent="0.25">
      <c r="E892">
        <v>11</v>
      </c>
      <c r="F892">
        <v>1</v>
      </c>
      <c r="G892" t="s">
        <v>3</v>
      </c>
      <c r="H892" t="s">
        <v>247</v>
      </c>
      <c r="I892">
        <v>1</v>
      </c>
      <c r="J892" t="s">
        <v>198</v>
      </c>
    </row>
    <row r="893" spans="5:10" x14ac:dyDescent="0.25">
      <c r="E893">
        <v>11</v>
      </c>
      <c r="F893">
        <v>1</v>
      </c>
      <c r="G893" t="s">
        <v>3</v>
      </c>
      <c r="H893" t="s">
        <v>286</v>
      </c>
      <c r="I893">
        <v>1</v>
      </c>
      <c r="J893" t="s">
        <v>198</v>
      </c>
    </row>
    <row r="894" spans="5:10" x14ac:dyDescent="0.25">
      <c r="E894">
        <v>11</v>
      </c>
      <c r="F894">
        <v>1</v>
      </c>
      <c r="G894" t="s">
        <v>3</v>
      </c>
      <c r="H894" t="s">
        <v>288</v>
      </c>
      <c r="I894">
        <v>1</v>
      </c>
      <c r="J894" t="s">
        <v>198</v>
      </c>
    </row>
    <row r="895" spans="5:10" x14ac:dyDescent="0.25">
      <c r="E895">
        <v>11</v>
      </c>
      <c r="F895">
        <v>1</v>
      </c>
      <c r="G895" t="s">
        <v>3</v>
      </c>
      <c r="H895" t="s">
        <v>355</v>
      </c>
      <c r="I895">
        <v>1</v>
      </c>
      <c r="J895" t="s">
        <v>198</v>
      </c>
    </row>
    <row r="896" spans="5:10" x14ac:dyDescent="0.25">
      <c r="E896">
        <v>11</v>
      </c>
      <c r="F896">
        <v>1</v>
      </c>
      <c r="G896" t="s">
        <v>3</v>
      </c>
      <c r="H896" t="s">
        <v>289</v>
      </c>
      <c r="I896">
        <v>1</v>
      </c>
      <c r="J896" t="s">
        <v>198</v>
      </c>
    </row>
    <row r="897" spans="5:10" x14ac:dyDescent="0.25">
      <c r="E897">
        <v>11</v>
      </c>
      <c r="F897">
        <v>1</v>
      </c>
      <c r="G897" t="s">
        <v>3</v>
      </c>
      <c r="H897" t="s">
        <v>290</v>
      </c>
      <c r="I897">
        <v>1</v>
      </c>
      <c r="J897" t="s">
        <v>198</v>
      </c>
    </row>
    <row r="898" spans="5:10" x14ac:dyDescent="0.25">
      <c r="E898">
        <v>11</v>
      </c>
      <c r="F898">
        <v>1</v>
      </c>
      <c r="G898" t="s">
        <v>3</v>
      </c>
      <c r="H898" t="s">
        <v>258</v>
      </c>
      <c r="I898">
        <v>1</v>
      </c>
      <c r="J898" t="s">
        <v>198</v>
      </c>
    </row>
    <row r="899" spans="5:10" x14ac:dyDescent="0.25">
      <c r="E899">
        <v>11</v>
      </c>
      <c r="F899">
        <v>1</v>
      </c>
      <c r="G899" t="s">
        <v>3</v>
      </c>
      <c r="H899" t="s">
        <v>356</v>
      </c>
      <c r="I899">
        <v>1</v>
      </c>
      <c r="J899" t="s">
        <v>198</v>
      </c>
    </row>
    <row r="900" spans="5:10" x14ac:dyDescent="0.25">
      <c r="E900">
        <v>11</v>
      </c>
      <c r="F900">
        <v>1</v>
      </c>
      <c r="G900" t="s">
        <v>3</v>
      </c>
      <c r="H900" t="s">
        <v>291</v>
      </c>
      <c r="I900">
        <v>1</v>
      </c>
      <c r="J900" t="s">
        <v>198</v>
      </c>
    </row>
    <row r="901" spans="5:10" x14ac:dyDescent="0.25">
      <c r="E901">
        <v>11</v>
      </c>
      <c r="F901">
        <v>1</v>
      </c>
      <c r="G901" t="s">
        <v>3</v>
      </c>
      <c r="H901" t="s">
        <v>301</v>
      </c>
      <c r="I901">
        <v>1</v>
      </c>
      <c r="J901" t="s">
        <v>198</v>
      </c>
    </row>
    <row r="902" spans="5:10" x14ac:dyDescent="0.25">
      <c r="E902">
        <v>11</v>
      </c>
      <c r="F902">
        <v>1</v>
      </c>
      <c r="G902" t="s">
        <v>3</v>
      </c>
      <c r="H902" t="s">
        <v>357</v>
      </c>
      <c r="I902">
        <v>1</v>
      </c>
      <c r="J902" t="s">
        <v>198</v>
      </c>
    </row>
    <row r="903" spans="5:10" x14ac:dyDescent="0.25">
      <c r="E903">
        <v>11</v>
      </c>
      <c r="F903">
        <v>1</v>
      </c>
      <c r="G903" t="s">
        <v>3</v>
      </c>
      <c r="H903" t="s">
        <v>292</v>
      </c>
      <c r="I903">
        <v>1</v>
      </c>
      <c r="J903" t="s">
        <v>198</v>
      </c>
    </row>
    <row r="904" spans="5:10" x14ac:dyDescent="0.25">
      <c r="E904">
        <v>11</v>
      </c>
      <c r="F904">
        <v>1</v>
      </c>
      <c r="G904" t="s">
        <v>3</v>
      </c>
      <c r="H904" t="s">
        <v>293</v>
      </c>
      <c r="I904">
        <v>1</v>
      </c>
      <c r="J904" t="s">
        <v>198</v>
      </c>
    </row>
    <row r="905" spans="5:10" x14ac:dyDescent="0.25">
      <c r="E905">
        <v>11</v>
      </c>
      <c r="F905">
        <v>1</v>
      </c>
      <c r="G905" t="s">
        <v>3</v>
      </c>
      <c r="H905" t="s">
        <v>280</v>
      </c>
      <c r="I905">
        <v>1</v>
      </c>
      <c r="J905" t="s">
        <v>198</v>
      </c>
    </row>
    <row r="906" spans="5:10" x14ac:dyDescent="0.25">
      <c r="E906">
        <v>11</v>
      </c>
      <c r="F906">
        <v>1</v>
      </c>
      <c r="G906" t="s">
        <v>3</v>
      </c>
      <c r="H906" t="s">
        <v>294</v>
      </c>
      <c r="I906">
        <v>1</v>
      </c>
      <c r="J906" t="s">
        <v>198</v>
      </c>
    </row>
    <row r="907" spans="5:10" x14ac:dyDescent="0.25">
      <c r="E907">
        <v>11</v>
      </c>
      <c r="F907">
        <v>1</v>
      </c>
      <c r="G907" t="s">
        <v>276</v>
      </c>
      <c r="H907" t="s">
        <v>285</v>
      </c>
      <c r="I907">
        <v>1</v>
      </c>
      <c r="J907" t="s">
        <v>198</v>
      </c>
    </row>
    <row r="908" spans="5:10" x14ac:dyDescent="0.25">
      <c r="E908">
        <v>11</v>
      </c>
      <c r="F908">
        <v>1</v>
      </c>
      <c r="G908" t="s">
        <v>276</v>
      </c>
      <c r="H908" t="s">
        <v>333</v>
      </c>
      <c r="I908">
        <v>1</v>
      </c>
      <c r="J908" t="s">
        <v>198</v>
      </c>
    </row>
    <row r="909" spans="5:10" x14ac:dyDescent="0.25">
      <c r="E909">
        <v>11</v>
      </c>
      <c r="F909">
        <v>1</v>
      </c>
      <c r="G909" t="s">
        <v>276</v>
      </c>
      <c r="H909" t="s">
        <v>297</v>
      </c>
      <c r="I909">
        <v>1</v>
      </c>
      <c r="J909" t="s">
        <v>198</v>
      </c>
    </row>
    <row r="910" spans="5:10" x14ac:dyDescent="0.25">
      <c r="E910">
        <v>11</v>
      </c>
      <c r="F910">
        <v>1</v>
      </c>
      <c r="G910" t="s">
        <v>276</v>
      </c>
      <c r="H910" t="s">
        <v>343</v>
      </c>
      <c r="I910">
        <v>1</v>
      </c>
      <c r="J910" t="s">
        <v>198</v>
      </c>
    </row>
    <row r="911" spans="5:10" x14ac:dyDescent="0.25">
      <c r="E911">
        <v>11</v>
      </c>
      <c r="F911">
        <v>1</v>
      </c>
      <c r="G911" t="s">
        <v>276</v>
      </c>
      <c r="H911" t="s">
        <v>282</v>
      </c>
      <c r="I911">
        <v>1</v>
      </c>
      <c r="J911" t="s">
        <v>198</v>
      </c>
    </row>
    <row r="912" spans="5:10" x14ac:dyDescent="0.25">
      <c r="E912">
        <v>11</v>
      </c>
      <c r="F912">
        <v>1</v>
      </c>
      <c r="G912" t="s">
        <v>276</v>
      </c>
      <c r="H912" t="s">
        <v>354</v>
      </c>
      <c r="I912">
        <v>1</v>
      </c>
      <c r="J912" t="s">
        <v>198</v>
      </c>
    </row>
    <row r="913" spans="5:10" x14ac:dyDescent="0.25">
      <c r="E913">
        <v>11</v>
      </c>
      <c r="F913">
        <v>1</v>
      </c>
      <c r="G913" t="s">
        <v>276</v>
      </c>
      <c r="H913" t="s">
        <v>275</v>
      </c>
      <c r="I913">
        <v>1</v>
      </c>
      <c r="J913" t="s">
        <v>198</v>
      </c>
    </row>
    <row r="914" spans="5:10" x14ac:dyDescent="0.25">
      <c r="E914">
        <v>11</v>
      </c>
      <c r="F914">
        <v>1</v>
      </c>
      <c r="G914" t="s">
        <v>276</v>
      </c>
      <c r="H914" t="s">
        <v>247</v>
      </c>
      <c r="I914">
        <v>1</v>
      </c>
      <c r="J914" t="s">
        <v>198</v>
      </c>
    </row>
    <row r="915" spans="5:10" x14ac:dyDescent="0.25">
      <c r="E915">
        <v>11</v>
      </c>
      <c r="F915">
        <v>1</v>
      </c>
      <c r="G915" t="s">
        <v>276</v>
      </c>
      <c r="H915" t="s">
        <v>287</v>
      </c>
      <c r="I915">
        <v>1</v>
      </c>
      <c r="J915" t="s">
        <v>198</v>
      </c>
    </row>
    <row r="916" spans="5:10" x14ac:dyDescent="0.25">
      <c r="E916">
        <v>11</v>
      </c>
      <c r="F916">
        <v>1</v>
      </c>
      <c r="G916" t="s">
        <v>276</v>
      </c>
      <c r="H916" t="s">
        <v>311</v>
      </c>
      <c r="I916">
        <v>1</v>
      </c>
      <c r="J916" t="s">
        <v>198</v>
      </c>
    </row>
    <row r="917" spans="5:10" x14ac:dyDescent="0.25">
      <c r="E917">
        <v>11</v>
      </c>
      <c r="F917">
        <v>1</v>
      </c>
      <c r="G917" t="s">
        <v>276</v>
      </c>
      <c r="H917" t="s">
        <v>286</v>
      </c>
      <c r="I917">
        <v>1</v>
      </c>
      <c r="J917" t="s">
        <v>198</v>
      </c>
    </row>
    <row r="918" spans="5:10" x14ac:dyDescent="0.25">
      <c r="E918">
        <v>11</v>
      </c>
      <c r="F918">
        <v>1</v>
      </c>
      <c r="G918" t="s">
        <v>276</v>
      </c>
      <c r="H918" t="s">
        <v>298</v>
      </c>
      <c r="I918">
        <v>1</v>
      </c>
      <c r="J918" t="s">
        <v>198</v>
      </c>
    </row>
    <row r="919" spans="5:10" x14ac:dyDescent="0.25">
      <c r="E919">
        <v>11</v>
      </c>
      <c r="F919">
        <v>1</v>
      </c>
      <c r="G919" t="s">
        <v>276</v>
      </c>
      <c r="H919" t="s">
        <v>253</v>
      </c>
      <c r="I919">
        <v>1</v>
      </c>
      <c r="J919" t="s">
        <v>198</v>
      </c>
    </row>
    <row r="920" spans="5:10" x14ac:dyDescent="0.25">
      <c r="E920">
        <v>11</v>
      </c>
      <c r="F920">
        <v>1</v>
      </c>
      <c r="G920" t="s">
        <v>276</v>
      </c>
      <c r="H920" t="s">
        <v>289</v>
      </c>
      <c r="I920">
        <v>1</v>
      </c>
      <c r="J920" t="s">
        <v>198</v>
      </c>
    </row>
    <row r="921" spans="5:10" x14ac:dyDescent="0.25">
      <c r="E921">
        <v>11</v>
      </c>
      <c r="F921">
        <v>1</v>
      </c>
      <c r="G921" t="s">
        <v>276</v>
      </c>
      <c r="H921" t="s">
        <v>290</v>
      </c>
      <c r="I921">
        <v>1</v>
      </c>
      <c r="J921" t="s">
        <v>198</v>
      </c>
    </row>
    <row r="922" spans="5:10" x14ac:dyDescent="0.25">
      <c r="E922">
        <v>11</v>
      </c>
      <c r="F922">
        <v>1</v>
      </c>
      <c r="G922" t="s">
        <v>276</v>
      </c>
      <c r="H922" t="s">
        <v>244</v>
      </c>
      <c r="I922">
        <v>1</v>
      </c>
      <c r="J922" t="s">
        <v>198</v>
      </c>
    </row>
    <row r="923" spans="5:10" x14ac:dyDescent="0.25">
      <c r="E923">
        <v>11</v>
      </c>
      <c r="F923">
        <v>1</v>
      </c>
      <c r="G923" t="s">
        <v>276</v>
      </c>
      <c r="H923" t="s">
        <v>283</v>
      </c>
      <c r="I923">
        <v>1</v>
      </c>
      <c r="J923" t="s">
        <v>198</v>
      </c>
    </row>
    <row r="924" spans="5:10" x14ac:dyDescent="0.25">
      <c r="E924">
        <v>11</v>
      </c>
      <c r="F924">
        <v>1</v>
      </c>
      <c r="G924" t="s">
        <v>276</v>
      </c>
      <c r="H924" t="s">
        <v>258</v>
      </c>
      <c r="I924">
        <v>1</v>
      </c>
      <c r="J924" t="s">
        <v>198</v>
      </c>
    </row>
    <row r="925" spans="5:10" x14ac:dyDescent="0.25">
      <c r="E925">
        <v>11</v>
      </c>
      <c r="F925">
        <v>1</v>
      </c>
      <c r="G925" t="s">
        <v>276</v>
      </c>
      <c r="H925" t="s">
        <v>356</v>
      </c>
      <c r="I925">
        <v>1</v>
      </c>
      <c r="J925" t="s">
        <v>198</v>
      </c>
    </row>
    <row r="926" spans="5:10" x14ac:dyDescent="0.25">
      <c r="E926">
        <v>11</v>
      </c>
      <c r="F926">
        <v>1</v>
      </c>
      <c r="G926" t="s">
        <v>276</v>
      </c>
      <c r="H926" t="s">
        <v>255</v>
      </c>
      <c r="I926">
        <v>1</v>
      </c>
      <c r="J926" t="s">
        <v>198</v>
      </c>
    </row>
    <row r="927" spans="5:10" x14ac:dyDescent="0.25">
      <c r="E927">
        <v>11</v>
      </c>
      <c r="F927">
        <v>1</v>
      </c>
      <c r="G927" t="s">
        <v>276</v>
      </c>
      <c r="H927" t="s">
        <v>278</v>
      </c>
      <c r="I927">
        <v>1</v>
      </c>
      <c r="J927" t="s">
        <v>198</v>
      </c>
    </row>
    <row r="928" spans="5:10" x14ac:dyDescent="0.25">
      <c r="E928">
        <v>11</v>
      </c>
      <c r="F928">
        <v>1</v>
      </c>
      <c r="G928" t="s">
        <v>276</v>
      </c>
      <c r="H928" t="s">
        <v>299</v>
      </c>
      <c r="I928">
        <v>1</v>
      </c>
      <c r="J928" t="s">
        <v>198</v>
      </c>
    </row>
    <row r="929" spans="5:10" x14ac:dyDescent="0.25">
      <c r="E929">
        <v>11</v>
      </c>
      <c r="F929">
        <v>1</v>
      </c>
      <c r="G929" t="s">
        <v>276</v>
      </c>
      <c r="H929" t="s">
        <v>277</v>
      </c>
      <c r="I929">
        <v>1</v>
      </c>
      <c r="J929" t="s">
        <v>198</v>
      </c>
    </row>
    <row r="930" spans="5:10" x14ac:dyDescent="0.25">
      <c r="E930">
        <v>11</v>
      </c>
      <c r="F930">
        <v>1</v>
      </c>
      <c r="G930" t="s">
        <v>276</v>
      </c>
      <c r="H930" t="s">
        <v>300</v>
      </c>
      <c r="I930">
        <v>1</v>
      </c>
      <c r="J930" t="s">
        <v>198</v>
      </c>
    </row>
    <row r="931" spans="5:10" x14ac:dyDescent="0.25">
      <c r="E931">
        <v>11</v>
      </c>
      <c r="F931">
        <v>1</v>
      </c>
      <c r="G931" t="s">
        <v>276</v>
      </c>
      <c r="H931" t="s">
        <v>245</v>
      </c>
      <c r="I931">
        <v>1</v>
      </c>
      <c r="J931" t="s">
        <v>198</v>
      </c>
    </row>
    <row r="932" spans="5:10" x14ac:dyDescent="0.25">
      <c r="E932">
        <v>11</v>
      </c>
      <c r="F932">
        <v>1</v>
      </c>
      <c r="G932" t="s">
        <v>276</v>
      </c>
      <c r="H932" t="s">
        <v>248</v>
      </c>
      <c r="I932">
        <v>1</v>
      </c>
      <c r="J932" t="s">
        <v>198</v>
      </c>
    </row>
    <row r="933" spans="5:10" x14ac:dyDescent="0.25">
      <c r="E933">
        <v>11</v>
      </c>
      <c r="F933">
        <v>1</v>
      </c>
      <c r="G933" t="s">
        <v>276</v>
      </c>
      <c r="H933" t="s">
        <v>249</v>
      </c>
      <c r="I933">
        <v>1</v>
      </c>
      <c r="J933" t="s">
        <v>198</v>
      </c>
    </row>
    <row r="934" spans="5:10" x14ac:dyDescent="0.25">
      <c r="E934">
        <v>11</v>
      </c>
      <c r="F934">
        <v>1</v>
      </c>
      <c r="G934" t="s">
        <v>276</v>
      </c>
      <c r="H934" t="s">
        <v>358</v>
      </c>
      <c r="I934">
        <v>1</v>
      </c>
      <c r="J934" t="s">
        <v>198</v>
      </c>
    </row>
    <row r="935" spans="5:10" x14ac:dyDescent="0.25">
      <c r="E935">
        <v>11</v>
      </c>
      <c r="F935">
        <v>1</v>
      </c>
      <c r="G935" t="s">
        <v>276</v>
      </c>
      <c r="H935" t="s">
        <v>291</v>
      </c>
      <c r="I935">
        <v>1</v>
      </c>
      <c r="J935" t="s">
        <v>198</v>
      </c>
    </row>
    <row r="936" spans="5:10" x14ac:dyDescent="0.25">
      <c r="E936">
        <v>11</v>
      </c>
      <c r="F936">
        <v>1</v>
      </c>
      <c r="G936" t="s">
        <v>276</v>
      </c>
      <c r="H936" t="s">
        <v>301</v>
      </c>
      <c r="I936">
        <v>1</v>
      </c>
      <c r="J936" t="s">
        <v>198</v>
      </c>
    </row>
    <row r="937" spans="5:10" x14ac:dyDescent="0.25">
      <c r="E937">
        <v>11</v>
      </c>
      <c r="F937">
        <v>1</v>
      </c>
      <c r="G937" t="s">
        <v>276</v>
      </c>
      <c r="H937" t="s">
        <v>302</v>
      </c>
      <c r="I937">
        <v>1</v>
      </c>
      <c r="J937" t="s">
        <v>198</v>
      </c>
    </row>
    <row r="938" spans="5:10" x14ac:dyDescent="0.25">
      <c r="E938">
        <v>11</v>
      </c>
      <c r="F938">
        <v>1</v>
      </c>
      <c r="G938" t="s">
        <v>276</v>
      </c>
      <c r="H938" t="s">
        <v>303</v>
      </c>
      <c r="I938">
        <v>1</v>
      </c>
      <c r="J938" t="s">
        <v>198</v>
      </c>
    </row>
    <row r="939" spans="5:10" x14ac:dyDescent="0.25">
      <c r="E939">
        <v>11</v>
      </c>
      <c r="F939">
        <v>1</v>
      </c>
      <c r="G939" t="s">
        <v>276</v>
      </c>
      <c r="H939" t="s">
        <v>257</v>
      </c>
      <c r="I939">
        <v>1</v>
      </c>
      <c r="J939" t="s">
        <v>198</v>
      </c>
    </row>
    <row r="940" spans="5:10" x14ac:dyDescent="0.25">
      <c r="E940">
        <v>11</v>
      </c>
      <c r="F940">
        <v>1</v>
      </c>
      <c r="G940" t="s">
        <v>276</v>
      </c>
      <c r="H940" t="s">
        <v>320</v>
      </c>
      <c r="I940">
        <v>1</v>
      </c>
      <c r="J940" t="s">
        <v>198</v>
      </c>
    </row>
    <row r="941" spans="5:10" x14ac:dyDescent="0.25">
      <c r="E941">
        <v>11</v>
      </c>
      <c r="F941">
        <v>1</v>
      </c>
      <c r="G941" t="s">
        <v>276</v>
      </c>
      <c r="H941" t="s">
        <v>293</v>
      </c>
      <c r="I941">
        <v>1</v>
      </c>
      <c r="J941" t="s">
        <v>198</v>
      </c>
    </row>
    <row r="942" spans="5:10" x14ac:dyDescent="0.25">
      <c r="E942">
        <v>11</v>
      </c>
      <c r="F942">
        <v>1</v>
      </c>
      <c r="G942" t="s">
        <v>276</v>
      </c>
      <c r="H942" t="s">
        <v>304</v>
      </c>
      <c r="I942">
        <v>1</v>
      </c>
      <c r="J942" t="s">
        <v>198</v>
      </c>
    </row>
    <row r="943" spans="5:10" x14ac:dyDescent="0.25">
      <c r="E943">
        <v>11</v>
      </c>
      <c r="F943">
        <v>1</v>
      </c>
      <c r="G943" t="s">
        <v>276</v>
      </c>
      <c r="H943" t="s">
        <v>305</v>
      </c>
      <c r="I943">
        <v>1</v>
      </c>
      <c r="J943" t="s">
        <v>198</v>
      </c>
    </row>
    <row r="944" spans="5:10" x14ac:dyDescent="0.25">
      <c r="E944">
        <v>11</v>
      </c>
      <c r="F944">
        <v>1</v>
      </c>
      <c r="G944" t="s">
        <v>276</v>
      </c>
      <c r="H944" t="s">
        <v>281</v>
      </c>
      <c r="I944">
        <v>1</v>
      </c>
      <c r="J944" t="s">
        <v>198</v>
      </c>
    </row>
    <row r="945" spans="5:10" x14ac:dyDescent="0.25">
      <c r="E945">
        <v>11</v>
      </c>
      <c r="F945">
        <v>1</v>
      </c>
      <c r="G945" t="s">
        <v>276</v>
      </c>
      <c r="H945" t="s">
        <v>280</v>
      </c>
      <c r="I945">
        <v>1</v>
      </c>
      <c r="J945" t="s">
        <v>198</v>
      </c>
    </row>
    <row r="946" spans="5:10" x14ac:dyDescent="0.25">
      <c r="E946">
        <v>11</v>
      </c>
      <c r="F946">
        <v>1</v>
      </c>
      <c r="G946" t="s">
        <v>1</v>
      </c>
      <c r="H946" t="s">
        <v>285</v>
      </c>
      <c r="I946">
        <v>1</v>
      </c>
      <c r="J946" t="s">
        <v>198</v>
      </c>
    </row>
    <row r="947" spans="5:10" x14ac:dyDescent="0.25">
      <c r="E947">
        <v>11</v>
      </c>
      <c r="F947">
        <v>1</v>
      </c>
      <c r="G947" t="s">
        <v>1</v>
      </c>
      <c r="H947" t="s">
        <v>253</v>
      </c>
      <c r="I947">
        <v>1</v>
      </c>
      <c r="J947" t="s">
        <v>198</v>
      </c>
    </row>
    <row r="948" spans="5:10" x14ac:dyDescent="0.25">
      <c r="E948">
        <v>11</v>
      </c>
      <c r="F948">
        <v>1</v>
      </c>
      <c r="G948" t="s">
        <v>1</v>
      </c>
      <c r="H948" t="s">
        <v>258</v>
      </c>
      <c r="I948">
        <v>1</v>
      </c>
      <c r="J948" t="s">
        <v>198</v>
      </c>
    </row>
    <row r="949" spans="5:10" x14ac:dyDescent="0.25">
      <c r="E949">
        <v>11</v>
      </c>
      <c r="F949">
        <v>1</v>
      </c>
      <c r="G949" t="s">
        <v>1</v>
      </c>
      <c r="H949" t="s">
        <v>255</v>
      </c>
      <c r="I949">
        <v>1</v>
      </c>
      <c r="J949" t="s">
        <v>198</v>
      </c>
    </row>
    <row r="950" spans="5:10" x14ac:dyDescent="0.25">
      <c r="E950">
        <v>11</v>
      </c>
      <c r="F950">
        <v>1</v>
      </c>
      <c r="G950" t="s">
        <v>1</v>
      </c>
      <c r="H950" t="s">
        <v>252</v>
      </c>
      <c r="I950">
        <v>1</v>
      </c>
      <c r="J950" t="s">
        <v>198</v>
      </c>
    </row>
    <row r="951" spans="5:10" x14ac:dyDescent="0.25">
      <c r="E951">
        <v>11</v>
      </c>
      <c r="F951">
        <v>1</v>
      </c>
      <c r="G951" t="s">
        <v>1</v>
      </c>
      <c r="H951" t="s">
        <v>291</v>
      </c>
      <c r="I951">
        <v>1</v>
      </c>
      <c r="J951" t="s">
        <v>198</v>
      </c>
    </row>
    <row r="952" spans="5:10" x14ac:dyDescent="0.25">
      <c r="E952">
        <v>11</v>
      </c>
      <c r="F952">
        <v>1</v>
      </c>
      <c r="G952" t="s">
        <v>1</v>
      </c>
      <c r="H952" t="s">
        <v>301</v>
      </c>
      <c r="I952">
        <v>1</v>
      </c>
      <c r="J952" t="s">
        <v>198</v>
      </c>
    </row>
    <row r="953" spans="5:10" x14ac:dyDescent="0.25">
      <c r="E953">
        <v>11</v>
      </c>
      <c r="F953">
        <v>1</v>
      </c>
      <c r="G953" t="s">
        <v>1</v>
      </c>
      <c r="H953" t="s">
        <v>329</v>
      </c>
      <c r="I953">
        <v>1</v>
      </c>
      <c r="J953" t="s">
        <v>198</v>
      </c>
    </row>
    <row r="954" spans="5:10" x14ac:dyDescent="0.25">
      <c r="E954">
        <v>11</v>
      </c>
      <c r="F954">
        <v>1</v>
      </c>
      <c r="G954" t="s">
        <v>1</v>
      </c>
      <c r="H954" t="s">
        <v>270</v>
      </c>
      <c r="I954">
        <v>1</v>
      </c>
      <c r="J954" t="s">
        <v>198</v>
      </c>
    </row>
    <row r="955" spans="5:10" x14ac:dyDescent="0.25">
      <c r="E955">
        <v>11</v>
      </c>
      <c r="F955">
        <v>1</v>
      </c>
      <c r="G955" t="s">
        <v>1</v>
      </c>
      <c r="H955" t="s">
        <v>294</v>
      </c>
      <c r="I955">
        <v>1</v>
      </c>
      <c r="J955" t="s">
        <v>198</v>
      </c>
    </row>
    <row r="956" spans="5:10" x14ac:dyDescent="0.25">
      <c r="E956">
        <v>11</v>
      </c>
      <c r="F956">
        <v>1</v>
      </c>
      <c r="G956" t="s">
        <v>1</v>
      </c>
      <c r="H956" t="s">
        <v>254</v>
      </c>
      <c r="I956">
        <v>1</v>
      </c>
      <c r="J956" t="s">
        <v>198</v>
      </c>
    </row>
    <row r="957" spans="5:10" x14ac:dyDescent="0.25">
      <c r="E957">
        <v>22</v>
      </c>
      <c r="F957">
        <v>2</v>
      </c>
      <c r="G957" t="s">
        <v>3</v>
      </c>
      <c r="H957" t="s">
        <v>285</v>
      </c>
      <c r="I957">
        <v>1</v>
      </c>
      <c r="J957" t="s">
        <v>198</v>
      </c>
    </row>
    <row r="958" spans="5:10" x14ac:dyDescent="0.25">
      <c r="E958">
        <v>22</v>
      </c>
      <c r="F958">
        <v>2</v>
      </c>
      <c r="G958" t="s">
        <v>3</v>
      </c>
      <c r="H958" t="s">
        <v>333</v>
      </c>
      <c r="I958">
        <v>1</v>
      </c>
      <c r="J958" t="s">
        <v>198</v>
      </c>
    </row>
    <row r="959" spans="5:10" x14ac:dyDescent="0.25">
      <c r="E959">
        <v>22</v>
      </c>
      <c r="F959">
        <v>2</v>
      </c>
      <c r="G959" t="s">
        <v>3</v>
      </c>
      <c r="H959" t="s">
        <v>359</v>
      </c>
      <c r="I959">
        <v>1</v>
      </c>
      <c r="J959" t="s">
        <v>198</v>
      </c>
    </row>
    <row r="960" spans="5:10" x14ac:dyDescent="0.25">
      <c r="E960">
        <v>22</v>
      </c>
      <c r="F960">
        <v>2</v>
      </c>
      <c r="G960" t="s">
        <v>3</v>
      </c>
      <c r="H960" t="s">
        <v>309</v>
      </c>
      <c r="I960">
        <v>1</v>
      </c>
      <c r="J960" t="s">
        <v>198</v>
      </c>
    </row>
    <row r="961" spans="5:10" x14ac:dyDescent="0.25">
      <c r="E961">
        <v>22</v>
      </c>
      <c r="F961">
        <v>2</v>
      </c>
      <c r="G961" t="s">
        <v>3</v>
      </c>
      <c r="H961" t="s">
        <v>310</v>
      </c>
      <c r="I961">
        <v>1</v>
      </c>
      <c r="J961" t="s">
        <v>198</v>
      </c>
    </row>
    <row r="962" spans="5:10" x14ac:dyDescent="0.25">
      <c r="E962">
        <v>22</v>
      </c>
      <c r="F962">
        <v>2</v>
      </c>
      <c r="G962" t="s">
        <v>3</v>
      </c>
      <c r="H962" t="s">
        <v>274</v>
      </c>
      <c r="I962">
        <v>1</v>
      </c>
      <c r="J962" t="s">
        <v>198</v>
      </c>
    </row>
    <row r="963" spans="5:10" x14ac:dyDescent="0.25">
      <c r="E963">
        <v>22</v>
      </c>
      <c r="F963">
        <v>2</v>
      </c>
      <c r="G963" t="s">
        <v>3</v>
      </c>
      <c r="H963" t="s">
        <v>247</v>
      </c>
      <c r="I963">
        <v>1</v>
      </c>
      <c r="J963" t="s">
        <v>198</v>
      </c>
    </row>
    <row r="964" spans="5:10" x14ac:dyDescent="0.25">
      <c r="E964">
        <v>22</v>
      </c>
      <c r="F964">
        <v>2</v>
      </c>
      <c r="G964" t="s">
        <v>3</v>
      </c>
      <c r="H964" t="s">
        <v>287</v>
      </c>
      <c r="I964">
        <v>1</v>
      </c>
      <c r="J964" t="s">
        <v>198</v>
      </c>
    </row>
    <row r="965" spans="5:10" x14ac:dyDescent="0.25">
      <c r="E965">
        <v>22</v>
      </c>
      <c r="F965">
        <v>2</v>
      </c>
      <c r="G965" t="s">
        <v>3</v>
      </c>
      <c r="H965" t="s">
        <v>311</v>
      </c>
      <c r="I965">
        <v>1</v>
      </c>
      <c r="J965" t="s">
        <v>198</v>
      </c>
    </row>
    <row r="966" spans="5:10" x14ac:dyDescent="0.25">
      <c r="E966">
        <v>22</v>
      </c>
      <c r="F966">
        <v>2</v>
      </c>
      <c r="G966" t="s">
        <v>3</v>
      </c>
      <c r="H966" t="s">
        <v>355</v>
      </c>
      <c r="I966">
        <v>1</v>
      </c>
      <c r="J966" t="s">
        <v>198</v>
      </c>
    </row>
    <row r="967" spans="5:10" x14ac:dyDescent="0.25">
      <c r="E967">
        <v>22</v>
      </c>
      <c r="F967">
        <v>2</v>
      </c>
      <c r="G967" t="s">
        <v>3</v>
      </c>
      <c r="H967" t="s">
        <v>312</v>
      </c>
      <c r="I967">
        <v>1</v>
      </c>
      <c r="J967" t="s">
        <v>198</v>
      </c>
    </row>
    <row r="968" spans="5:10" x14ac:dyDescent="0.25">
      <c r="E968">
        <v>22</v>
      </c>
      <c r="F968">
        <v>2</v>
      </c>
      <c r="G968" t="s">
        <v>3</v>
      </c>
      <c r="H968" t="s">
        <v>253</v>
      </c>
      <c r="I968">
        <v>1</v>
      </c>
      <c r="J968" t="s">
        <v>198</v>
      </c>
    </row>
    <row r="969" spans="5:10" x14ac:dyDescent="0.25">
      <c r="E969">
        <v>22</v>
      </c>
      <c r="F969">
        <v>2</v>
      </c>
      <c r="G969" t="s">
        <v>3</v>
      </c>
      <c r="H969" t="s">
        <v>289</v>
      </c>
      <c r="I969">
        <v>1</v>
      </c>
      <c r="J969" t="s">
        <v>198</v>
      </c>
    </row>
    <row r="970" spans="5:10" x14ac:dyDescent="0.25">
      <c r="E970">
        <v>22</v>
      </c>
      <c r="F970">
        <v>2</v>
      </c>
      <c r="G970" t="s">
        <v>3</v>
      </c>
      <c r="H970" t="s">
        <v>290</v>
      </c>
      <c r="I970">
        <v>1</v>
      </c>
      <c r="J970" t="s">
        <v>198</v>
      </c>
    </row>
    <row r="971" spans="5:10" x14ac:dyDescent="0.25">
      <c r="E971">
        <v>22</v>
      </c>
      <c r="F971">
        <v>2</v>
      </c>
      <c r="G971" t="s">
        <v>3</v>
      </c>
      <c r="H971" t="s">
        <v>267</v>
      </c>
      <c r="I971">
        <v>1</v>
      </c>
      <c r="J971" t="s">
        <v>198</v>
      </c>
    </row>
    <row r="972" spans="5:10" x14ac:dyDescent="0.25">
      <c r="E972">
        <v>22</v>
      </c>
      <c r="F972">
        <v>2</v>
      </c>
      <c r="G972" t="s">
        <v>3</v>
      </c>
      <c r="H972" t="s">
        <v>341</v>
      </c>
      <c r="I972">
        <v>1</v>
      </c>
      <c r="J972" t="s">
        <v>198</v>
      </c>
    </row>
    <row r="973" spans="5:10" x14ac:dyDescent="0.25">
      <c r="E973">
        <v>22</v>
      </c>
      <c r="F973">
        <v>2</v>
      </c>
      <c r="G973" t="s">
        <v>3</v>
      </c>
      <c r="H973" t="s">
        <v>360</v>
      </c>
      <c r="I973">
        <v>1</v>
      </c>
      <c r="J973" t="s">
        <v>198</v>
      </c>
    </row>
    <row r="974" spans="5:10" x14ac:dyDescent="0.25">
      <c r="E974">
        <v>22</v>
      </c>
      <c r="F974">
        <v>2</v>
      </c>
      <c r="G974" t="s">
        <v>3</v>
      </c>
      <c r="H974" t="s">
        <v>331</v>
      </c>
      <c r="I974">
        <v>1</v>
      </c>
      <c r="J974" t="s">
        <v>198</v>
      </c>
    </row>
    <row r="975" spans="5:10" x14ac:dyDescent="0.25">
      <c r="E975">
        <v>22</v>
      </c>
      <c r="F975">
        <v>2</v>
      </c>
      <c r="G975" t="s">
        <v>3</v>
      </c>
      <c r="H975" t="s">
        <v>313</v>
      </c>
      <c r="I975">
        <v>1</v>
      </c>
      <c r="J975" t="s">
        <v>198</v>
      </c>
    </row>
    <row r="976" spans="5:10" x14ac:dyDescent="0.25">
      <c r="E976">
        <v>22</v>
      </c>
      <c r="F976">
        <v>2</v>
      </c>
      <c r="G976" t="s">
        <v>3</v>
      </c>
      <c r="H976" t="s">
        <v>314</v>
      </c>
      <c r="I976">
        <v>1</v>
      </c>
      <c r="J976" t="s">
        <v>198</v>
      </c>
    </row>
    <row r="977" spans="5:10" x14ac:dyDescent="0.25">
      <c r="E977">
        <v>22</v>
      </c>
      <c r="F977">
        <v>2</v>
      </c>
      <c r="G977" t="s">
        <v>3</v>
      </c>
      <c r="H977" t="s">
        <v>295</v>
      </c>
      <c r="I977">
        <v>1</v>
      </c>
      <c r="J977" t="s">
        <v>198</v>
      </c>
    </row>
    <row r="978" spans="5:10" x14ac:dyDescent="0.25">
      <c r="E978">
        <v>22</v>
      </c>
      <c r="F978">
        <v>2</v>
      </c>
      <c r="G978" t="s">
        <v>3</v>
      </c>
      <c r="H978" t="s">
        <v>296</v>
      </c>
      <c r="I978">
        <v>1</v>
      </c>
      <c r="J978" t="s">
        <v>198</v>
      </c>
    </row>
    <row r="979" spans="5:10" x14ac:dyDescent="0.25">
      <c r="E979">
        <v>22</v>
      </c>
      <c r="F979">
        <v>2</v>
      </c>
      <c r="G979" t="s">
        <v>3</v>
      </c>
      <c r="H979" t="s">
        <v>283</v>
      </c>
      <c r="I979">
        <v>1</v>
      </c>
      <c r="J979" t="s">
        <v>198</v>
      </c>
    </row>
    <row r="980" spans="5:10" x14ac:dyDescent="0.25">
      <c r="E980">
        <v>22</v>
      </c>
      <c r="F980">
        <v>2</v>
      </c>
      <c r="G980" t="s">
        <v>3</v>
      </c>
      <c r="H980" t="s">
        <v>315</v>
      </c>
      <c r="I980">
        <v>1</v>
      </c>
      <c r="J980" t="s">
        <v>198</v>
      </c>
    </row>
    <row r="981" spans="5:10" x14ac:dyDescent="0.25">
      <c r="E981">
        <v>22</v>
      </c>
      <c r="F981">
        <v>2</v>
      </c>
      <c r="G981" t="s">
        <v>3</v>
      </c>
      <c r="H981" t="s">
        <v>316</v>
      </c>
      <c r="I981">
        <v>1</v>
      </c>
      <c r="J981" t="s">
        <v>198</v>
      </c>
    </row>
    <row r="982" spans="5:10" x14ac:dyDescent="0.25">
      <c r="E982">
        <v>22</v>
      </c>
      <c r="F982">
        <v>2</v>
      </c>
      <c r="G982" t="s">
        <v>3</v>
      </c>
      <c r="H982" t="s">
        <v>361</v>
      </c>
      <c r="I982">
        <v>1</v>
      </c>
      <c r="J982" t="s">
        <v>198</v>
      </c>
    </row>
    <row r="983" spans="5:10" x14ac:dyDescent="0.25">
      <c r="E983">
        <v>22</v>
      </c>
      <c r="F983">
        <v>2</v>
      </c>
      <c r="G983" t="s">
        <v>3</v>
      </c>
      <c r="H983" t="s">
        <v>279</v>
      </c>
      <c r="I983">
        <v>1</v>
      </c>
      <c r="J983" t="s">
        <v>198</v>
      </c>
    </row>
    <row r="984" spans="5:10" x14ac:dyDescent="0.25">
      <c r="E984">
        <v>22</v>
      </c>
      <c r="F984">
        <v>2</v>
      </c>
      <c r="G984" t="s">
        <v>3</v>
      </c>
      <c r="H984" t="s">
        <v>278</v>
      </c>
      <c r="I984">
        <v>1</v>
      </c>
      <c r="J984" t="s">
        <v>198</v>
      </c>
    </row>
    <row r="985" spans="5:10" x14ac:dyDescent="0.25">
      <c r="E985">
        <v>22</v>
      </c>
      <c r="F985">
        <v>2</v>
      </c>
      <c r="G985" t="s">
        <v>3</v>
      </c>
      <c r="H985" t="s">
        <v>284</v>
      </c>
      <c r="I985">
        <v>1</v>
      </c>
      <c r="J985" t="s">
        <v>198</v>
      </c>
    </row>
    <row r="986" spans="5:10" x14ac:dyDescent="0.25">
      <c r="E986">
        <v>22</v>
      </c>
      <c r="F986">
        <v>2</v>
      </c>
      <c r="G986" t="s">
        <v>3</v>
      </c>
      <c r="H986" t="s">
        <v>291</v>
      </c>
      <c r="I986">
        <v>1</v>
      </c>
      <c r="J986" t="s">
        <v>198</v>
      </c>
    </row>
    <row r="987" spans="5:10" x14ac:dyDescent="0.25">
      <c r="E987">
        <v>22</v>
      </c>
      <c r="F987">
        <v>2</v>
      </c>
      <c r="G987" t="s">
        <v>3</v>
      </c>
      <c r="H987" t="s">
        <v>308</v>
      </c>
      <c r="I987">
        <v>1</v>
      </c>
      <c r="J987" t="s">
        <v>198</v>
      </c>
    </row>
    <row r="988" spans="5:10" x14ac:dyDescent="0.25">
      <c r="E988">
        <v>22</v>
      </c>
      <c r="F988">
        <v>2</v>
      </c>
      <c r="G988" t="s">
        <v>3</v>
      </c>
      <c r="H988" t="s">
        <v>318</v>
      </c>
      <c r="I988">
        <v>1</v>
      </c>
      <c r="J988" t="s">
        <v>198</v>
      </c>
    </row>
    <row r="989" spans="5:10" x14ac:dyDescent="0.25">
      <c r="E989">
        <v>22</v>
      </c>
      <c r="F989">
        <v>2</v>
      </c>
      <c r="G989" t="s">
        <v>3</v>
      </c>
      <c r="H989" t="s">
        <v>319</v>
      </c>
      <c r="I989">
        <v>1</v>
      </c>
      <c r="J989" t="s">
        <v>198</v>
      </c>
    </row>
    <row r="990" spans="5:10" x14ac:dyDescent="0.25">
      <c r="E990">
        <v>22</v>
      </c>
      <c r="F990">
        <v>2</v>
      </c>
      <c r="G990" t="s">
        <v>3</v>
      </c>
      <c r="H990" t="s">
        <v>320</v>
      </c>
      <c r="I990">
        <v>1</v>
      </c>
      <c r="J990" t="s">
        <v>198</v>
      </c>
    </row>
    <row r="991" spans="5:10" x14ac:dyDescent="0.25">
      <c r="E991">
        <v>22</v>
      </c>
      <c r="F991">
        <v>2</v>
      </c>
      <c r="G991" t="s">
        <v>3</v>
      </c>
      <c r="H991" t="s">
        <v>246</v>
      </c>
      <c r="I991">
        <v>1</v>
      </c>
      <c r="J991" t="s">
        <v>198</v>
      </c>
    </row>
    <row r="992" spans="5:10" x14ac:dyDescent="0.25">
      <c r="E992">
        <v>22</v>
      </c>
      <c r="F992">
        <v>2</v>
      </c>
      <c r="G992" t="s">
        <v>3</v>
      </c>
      <c r="H992" t="s">
        <v>263</v>
      </c>
      <c r="I992">
        <v>1</v>
      </c>
      <c r="J992" t="s">
        <v>198</v>
      </c>
    </row>
    <row r="993" spans="5:10" x14ac:dyDescent="0.25">
      <c r="E993">
        <v>22</v>
      </c>
      <c r="F993">
        <v>2</v>
      </c>
      <c r="G993" t="s">
        <v>3</v>
      </c>
      <c r="H993" t="s">
        <v>264</v>
      </c>
      <c r="I993">
        <v>1</v>
      </c>
      <c r="J993" t="s">
        <v>198</v>
      </c>
    </row>
    <row r="994" spans="5:10" x14ac:dyDescent="0.25">
      <c r="E994">
        <v>22</v>
      </c>
      <c r="F994">
        <v>2</v>
      </c>
      <c r="G994" t="s">
        <v>3</v>
      </c>
      <c r="H994" t="s">
        <v>262</v>
      </c>
      <c r="I994">
        <v>1</v>
      </c>
      <c r="J994" t="s">
        <v>198</v>
      </c>
    </row>
    <row r="995" spans="5:10" x14ac:dyDescent="0.25">
      <c r="E995">
        <v>22</v>
      </c>
      <c r="F995">
        <v>2</v>
      </c>
      <c r="G995" t="s">
        <v>3</v>
      </c>
      <c r="H995" t="s">
        <v>321</v>
      </c>
      <c r="I995">
        <v>1</v>
      </c>
      <c r="J995" t="s">
        <v>198</v>
      </c>
    </row>
    <row r="996" spans="5:10" x14ac:dyDescent="0.25">
      <c r="E996">
        <v>22</v>
      </c>
      <c r="F996">
        <v>2</v>
      </c>
      <c r="G996" t="s">
        <v>260</v>
      </c>
      <c r="H996" t="s">
        <v>285</v>
      </c>
      <c r="I996">
        <v>1</v>
      </c>
      <c r="J996" t="s">
        <v>198</v>
      </c>
    </row>
    <row r="997" spans="5:10" x14ac:dyDescent="0.25">
      <c r="E997">
        <v>22</v>
      </c>
      <c r="F997">
        <v>2</v>
      </c>
      <c r="G997" t="s">
        <v>260</v>
      </c>
      <c r="H997" t="s">
        <v>309</v>
      </c>
      <c r="I997">
        <v>1</v>
      </c>
      <c r="J997" t="s">
        <v>198</v>
      </c>
    </row>
    <row r="998" spans="5:10" x14ac:dyDescent="0.25">
      <c r="E998">
        <v>22</v>
      </c>
      <c r="F998">
        <v>2</v>
      </c>
      <c r="G998" t="s">
        <v>260</v>
      </c>
      <c r="H998" t="s">
        <v>271</v>
      </c>
      <c r="I998">
        <v>1</v>
      </c>
      <c r="J998" t="s">
        <v>198</v>
      </c>
    </row>
    <row r="999" spans="5:10" x14ac:dyDescent="0.25">
      <c r="E999">
        <v>22</v>
      </c>
      <c r="F999">
        <v>2</v>
      </c>
      <c r="G999" t="s">
        <v>260</v>
      </c>
      <c r="H999" t="s">
        <v>310</v>
      </c>
      <c r="I999">
        <v>1</v>
      </c>
      <c r="J999" t="s">
        <v>198</v>
      </c>
    </row>
    <row r="1000" spans="5:10" x14ac:dyDescent="0.25">
      <c r="E1000">
        <v>22</v>
      </c>
      <c r="F1000">
        <v>2</v>
      </c>
      <c r="G1000" t="s">
        <v>260</v>
      </c>
      <c r="H1000" t="s">
        <v>287</v>
      </c>
      <c r="I1000">
        <v>1</v>
      </c>
      <c r="J1000" t="s">
        <v>198</v>
      </c>
    </row>
    <row r="1001" spans="5:10" x14ac:dyDescent="0.25">
      <c r="E1001">
        <v>22</v>
      </c>
      <c r="F1001">
        <v>2</v>
      </c>
      <c r="G1001" t="s">
        <v>260</v>
      </c>
      <c r="H1001" t="s">
        <v>311</v>
      </c>
      <c r="I1001">
        <v>1</v>
      </c>
      <c r="J1001" t="s">
        <v>198</v>
      </c>
    </row>
    <row r="1002" spans="5:10" x14ac:dyDescent="0.25">
      <c r="E1002">
        <v>22</v>
      </c>
      <c r="F1002">
        <v>2</v>
      </c>
      <c r="G1002" t="s">
        <v>260</v>
      </c>
      <c r="H1002" t="s">
        <v>312</v>
      </c>
      <c r="I1002">
        <v>1</v>
      </c>
      <c r="J1002" t="s">
        <v>198</v>
      </c>
    </row>
    <row r="1003" spans="5:10" x14ac:dyDescent="0.25">
      <c r="E1003">
        <v>22</v>
      </c>
      <c r="F1003">
        <v>2</v>
      </c>
      <c r="G1003" t="s">
        <v>260</v>
      </c>
      <c r="H1003" t="s">
        <v>253</v>
      </c>
      <c r="I1003">
        <v>1</v>
      </c>
      <c r="J1003" t="s">
        <v>198</v>
      </c>
    </row>
    <row r="1004" spans="5:10" x14ac:dyDescent="0.25">
      <c r="E1004">
        <v>22</v>
      </c>
      <c r="F1004">
        <v>2</v>
      </c>
      <c r="G1004" t="s">
        <v>260</v>
      </c>
      <c r="H1004" t="s">
        <v>267</v>
      </c>
      <c r="I1004">
        <v>1</v>
      </c>
      <c r="J1004" t="s">
        <v>198</v>
      </c>
    </row>
    <row r="1005" spans="5:10" x14ac:dyDescent="0.25">
      <c r="E1005">
        <v>22</v>
      </c>
      <c r="F1005">
        <v>2</v>
      </c>
      <c r="G1005" t="s">
        <v>260</v>
      </c>
      <c r="H1005" t="s">
        <v>360</v>
      </c>
      <c r="I1005">
        <v>1</v>
      </c>
      <c r="J1005" t="s">
        <v>198</v>
      </c>
    </row>
    <row r="1006" spans="5:10" x14ac:dyDescent="0.25">
      <c r="E1006">
        <v>22</v>
      </c>
      <c r="F1006">
        <v>2</v>
      </c>
      <c r="G1006" t="s">
        <v>260</v>
      </c>
      <c r="H1006" t="s">
        <v>362</v>
      </c>
      <c r="I1006">
        <v>1</v>
      </c>
      <c r="J1006" t="s">
        <v>198</v>
      </c>
    </row>
    <row r="1007" spans="5:10" x14ac:dyDescent="0.25">
      <c r="E1007">
        <v>22</v>
      </c>
      <c r="F1007">
        <v>2</v>
      </c>
      <c r="G1007" t="s">
        <v>260</v>
      </c>
      <c r="H1007" t="s">
        <v>261</v>
      </c>
      <c r="I1007">
        <v>1</v>
      </c>
      <c r="J1007" t="s">
        <v>198</v>
      </c>
    </row>
    <row r="1008" spans="5:10" x14ac:dyDescent="0.25">
      <c r="E1008">
        <v>22</v>
      </c>
      <c r="F1008">
        <v>2</v>
      </c>
      <c r="G1008" t="s">
        <v>260</v>
      </c>
      <c r="H1008" t="s">
        <v>313</v>
      </c>
      <c r="I1008">
        <v>1</v>
      </c>
      <c r="J1008" t="s">
        <v>198</v>
      </c>
    </row>
    <row r="1009" spans="5:10" x14ac:dyDescent="0.25">
      <c r="E1009">
        <v>22</v>
      </c>
      <c r="F1009">
        <v>2</v>
      </c>
      <c r="G1009" t="s">
        <v>260</v>
      </c>
      <c r="H1009" t="s">
        <v>295</v>
      </c>
      <c r="I1009">
        <v>1</v>
      </c>
      <c r="J1009" t="s">
        <v>198</v>
      </c>
    </row>
    <row r="1010" spans="5:10" x14ac:dyDescent="0.25">
      <c r="E1010">
        <v>22</v>
      </c>
      <c r="F1010">
        <v>2</v>
      </c>
      <c r="G1010" t="s">
        <v>260</v>
      </c>
      <c r="H1010" t="s">
        <v>296</v>
      </c>
      <c r="I1010">
        <v>1</v>
      </c>
      <c r="J1010" t="s">
        <v>198</v>
      </c>
    </row>
    <row r="1011" spans="5:10" x14ac:dyDescent="0.25">
      <c r="E1011">
        <v>22</v>
      </c>
      <c r="F1011">
        <v>2</v>
      </c>
      <c r="G1011" t="s">
        <v>260</v>
      </c>
      <c r="H1011" t="s">
        <v>283</v>
      </c>
      <c r="I1011">
        <v>1</v>
      </c>
      <c r="J1011" t="s">
        <v>198</v>
      </c>
    </row>
    <row r="1012" spans="5:10" x14ac:dyDescent="0.25">
      <c r="E1012">
        <v>22</v>
      </c>
      <c r="F1012">
        <v>2</v>
      </c>
      <c r="G1012" t="s">
        <v>260</v>
      </c>
      <c r="H1012" t="s">
        <v>315</v>
      </c>
      <c r="I1012">
        <v>1</v>
      </c>
      <c r="J1012" t="s">
        <v>198</v>
      </c>
    </row>
    <row r="1013" spans="5:10" x14ac:dyDescent="0.25">
      <c r="E1013">
        <v>22</v>
      </c>
      <c r="F1013">
        <v>2</v>
      </c>
      <c r="G1013" t="s">
        <v>260</v>
      </c>
      <c r="H1013" t="s">
        <v>316</v>
      </c>
      <c r="I1013">
        <v>1</v>
      </c>
      <c r="J1013" t="s">
        <v>198</v>
      </c>
    </row>
    <row r="1014" spans="5:10" x14ac:dyDescent="0.25">
      <c r="E1014">
        <v>22</v>
      </c>
      <c r="F1014">
        <v>2</v>
      </c>
      <c r="G1014" t="s">
        <v>260</v>
      </c>
      <c r="H1014" t="s">
        <v>361</v>
      </c>
      <c r="I1014">
        <v>1</v>
      </c>
      <c r="J1014" t="s">
        <v>198</v>
      </c>
    </row>
    <row r="1015" spans="5:10" x14ac:dyDescent="0.25">
      <c r="E1015">
        <v>22</v>
      </c>
      <c r="F1015">
        <v>2</v>
      </c>
      <c r="G1015" t="s">
        <v>260</v>
      </c>
      <c r="H1015" t="s">
        <v>279</v>
      </c>
      <c r="I1015">
        <v>1</v>
      </c>
      <c r="J1015" t="s">
        <v>198</v>
      </c>
    </row>
    <row r="1016" spans="5:10" x14ac:dyDescent="0.25">
      <c r="E1016">
        <v>22</v>
      </c>
      <c r="F1016">
        <v>2</v>
      </c>
      <c r="G1016" t="s">
        <v>260</v>
      </c>
      <c r="H1016" t="s">
        <v>278</v>
      </c>
      <c r="I1016">
        <v>1</v>
      </c>
      <c r="J1016" t="s">
        <v>198</v>
      </c>
    </row>
    <row r="1017" spans="5:10" x14ac:dyDescent="0.25">
      <c r="E1017">
        <v>22</v>
      </c>
      <c r="F1017">
        <v>2</v>
      </c>
      <c r="G1017" t="s">
        <v>260</v>
      </c>
      <c r="H1017" t="s">
        <v>252</v>
      </c>
      <c r="I1017">
        <v>1</v>
      </c>
      <c r="J1017" t="s">
        <v>198</v>
      </c>
    </row>
    <row r="1018" spans="5:10" x14ac:dyDescent="0.25">
      <c r="E1018">
        <v>22</v>
      </c>
      <c r="F1018">
        <v>2</v>
      </c>
      <c r="G1018" t="s">
        <v>260</v>
      </c>
      <c r="H1018" t="s">
        <v>284</v>
      </c>
      <c r="I1018">
        <v>1</v>
      </c>
      <c r="J1018" t="s">
        <v>198</v>
      </c>
    </row>
    <row r="1019" spans="5:10" x14ac:dyDescent="0.25">
      <c r="E1019">
        <v>22</v>
      </c>
      <c r="F1019">
        <v>2</v>
      </c>
      <c r="G1019" t="s">
        <v>260</v>
      </c>
      <c r="H1019" t="s">
        <v>291</v>
      </c>
      <c r="I1019">
        <v>1</v>
      </c>
      <c r="J1019" t="s">
        <v>198</v>
      </c>
    </row>
    <row r="1020" spans="5:10" x14ac:dyDescent="0.25">
      <c r="E1020">
        <v>22</v>
      </c>
      <c r="F1020">
        <v>2</v>
      </c>
      <c r="G1020" t="s">
        <v>260</v>
      </c>
      <c r="H1020" t="s">
        <v>336</v>
      </c>
      <c r="I1020">
        <v>1</v>
      </c>
      <c r="J1020" t="s">
        <v>198</v>
      </c>
    </row>
    <row r="1021" spans="5:10" x14ac:dyDescent="0.25">
      <c r="E1021">
        <v>22</v>
      </c>
      <c r="F1021">
        <v>2</v>
      </c>
      <c r="G1021" t="s">
        <v>260</v>
      </c>
      <c r="H1021" t="s">
        <v>318</v>
      </c>
      <c r="I1021">
        <v>1</v>
      </c>
      <c r="J1021" t="s">
        <v>198</v>
      </c>
    </row>
    <row r="1022" spans="5:10" x14ac:dyDescent="0.25">
      <c r="E1022">
        <v>22</v>
      </c>
      <c r="F1022">
        <v>2</v>
      </c>
      <c r="G1022" t="s">
        <v>260</v>
      </c>
      <c r="H1022" t="s">
        <v>319</v>
      </c>
      <c r="I1022">
        <v>1</v>
      </c>
      <c r="J1022" t="s">
        <v>198</v>
      </c>
    </row>
    <row r="1023" spans="5:10" x14ac:dyDescent="0.25">
      <c r="E1023">
        <v>22</v>
      </c>
      <c r="F1023">
        <v>2</v>
      </c>
      <c r="G1023" t="s">
        <v>260</v>
      </c>
      <c r="H1023" t="s">
        <v>320</v>
      </c>
      <c r="I1023">
        <v>1</v>
      </c>
      <c r="J1023" t="s">
        <v>198</v>
      </c>
    </row>
    <row r="1024" spans="5:10" x14ac:dyDescent="0.25">
      <c r="E1024">
        <v>22</v>
      </c>
      <c r="F1024">
        <v>2</v>
      </c>
      <c r="G1024" t="s">
        <v>260</v>
      </c>
      <c r="H1024" t="s">
        <v>246</v>
      </c>
      <c r="I1024">
        <v>1</v>
      </c>
      <c r="J1024" t="s">
        <v>198</v>
      </c>
    </row>
    <row r="1025" spans="5:10" x14ac:dyDescent="0.25">
      <c r="E1025">
        <v>22</v>
      </c>
      <c r="F1025">
        <v>2</v>
      </c>
      <c r="G1025" t="s">
        <v>260</v>
      </c>
      <c r="H1025" t="s">
        <v>263</v>
      </c>
      <c r="I1025">
        <v>1</v>
      </c>
      <c r="J1025" t="s">
        <v>198</v>
      </c>
    </row>
    <row r="1026" spans="5:10" x14ac:dyDescent="0.25">
      <c r="E1026">
        <v>22</v>
      </c>
      <c r="F1026">
        <v>2</v>
      </c>
      <c r="G1026" t="s">
        <v>260</v>
      </c>
      <c r="H1026" t="s">
        <v>264</v>
      </c>
      <c r="I1026">
        <v>1</v>
      </c>
      <c r="J1026" t="s">
        <v>198</v>
      </c>
    </row>
    <row r="1027" spans="5:10" x14ac:dyDescent="0.25">
      <c r="E1027">
        <v>22</v>
      </c>
      <c r="F1027">
        <v>2</v>
      </c>
      <c r="G1027" t="s">
        <v>260</v>
      </c>
      <c r="H1027" t="s">
        <v>262</v>
      </c>
      <c r="I1027">
        <v>1</v>
      </c>
      <c r="J1027" t="s">
        <v>198</v>
      </c>
    </row>
    <row r="1028" spans="5:10" x14ac:dyDescent="0.25">
      <c r="E1028">
        <v>22</v>
      </c>
      <c r="F1028">
        <v>2</v>
      </c>
      <c r="G1028" t="s">
        <v>260</v>
      </c>
      <c r="H1028" t="s">
        <v>321</v>
      </c>
      <c r="I1028">
        <v>1</v>
      </c>
      <c r="J1028" t="s">
        <v>198</v>
      </c>
    </row>
    <row r="1029" spans="5:10" x14ac:dyDescent="0.25">
      <c r="E1029">
        <v>22</v>
      </c>
      <c r="F1029">
        <v>2</v>
      </c>
      <c r="G1029" t="s">
        <v>260</v>
      </c>
      <c r="H1029" t="s">
        <v>322</v>
      </c>
      <c r="I1029">
        <v>1</v>
      </c>
      <c r="J1029" t="s">
        <v>198</v>
      </c>
    </row>
    <row r="1030" spans="5:10" x14ac:dyDescent="0.25">
      <c r="E1030">
        <v>22</v>
      </c>
      <c r="F1030">
        <v>2</v>
      </c>
      <c r="G1030" t="s">
        <v>260</v>
      </c>
      <c r="H1030" t="s">
        <v>323</v>
      </c>
      <c r="I1030">
        <v>1</v>
      </c>
      <c r="J1030" t="s">
        <v>198</v>
      </c>
    </row>
    <row r="1031" spans="5:10" x14ac:dyDescent="0.25">
      <c r="E1031">
        <v>22</v>
      </c>
      <c r="F1031">
        <v>2</v>
      </c>
      <c r="G1031" t="s">
        <v>260</v>
      </c>
      <c r="H1031" t="s">
        <v>324</v>
      </c>
      <c r="I1031">
        <v>1</v>
      </c>
      <c r="J1031" t="s">
        <v>198</v>
      </c>
    </row>
    <row r="1032" spans="5:10" x14ac:dyDescent="0.25">
      <c r="E1032">
        <v>22</v>
      </c>
      <c r="F1032">
        <v>2</v>
      </c>
      <c r="G1032" t="s">
        <v>276</v>
      </c>
      <c r="H1032" t="s">
        <v>285</v>
      </c>
      <c r="I1032">
        <v>1</v>
      </c>
      <c r="J1032" t="s">
        <v>198</v>
      </c>
    </row>
    <row r="1033" spans="5:10" x14ac:dyDescent="0.25">
      <c r="E1033">
        <v>22</v>
      </c>
      <c r="F1033">
        <v>2</v>
      </c>
      <c r="G1033" t="s">
        <v>276</v>
      </c>
      <c r="H1033" t="s">
        <v>309</v>
      </c>
      <c r="I1033">
        <v>1</v>
      </c>
      <c r="J1033" t="s">
        <v>198</v>
      </c>
    </row>
    <row r="1034" spans="5:10" x14ac:dyDescent="0.25">
      <c r="E1034">
        <v>22</v>
      </c>
      <c r="F1034">
        <v>2</v>
      </c>
      <c r="G1034" t="s">
        <v>276</v>
      </c>
      <c r="H1034" t="s">
        <v>310</v>
      </c>
      <c r="I1034">
        <v>1</v>
      </c>
      <c r="J1034" t="s">
        <v>198</v>
      </c>
    </row>
    <row r="1035" spans="5:10" x14ac:dyDescent="0.25">
      <c r="E1035">
        <v>22</v>
      </c>
      <c r="F1035">
        <v>2</v>
      </c>
      <c r="G1035" t="s">
        <v>276</v>
      </c>
      <c r="H1035" t="s">
        <v>274</v>
      </c>
      <c r="I1035">
        <v>1</v>
      </c>
      <c r="J1035" t="s">
        <v>198</v>
      </c>
    </row>
    <row r="1036" spans="5:10" x14ac:dyDescent="0.25">
      <c r="E1036">
        <v>22</v>
      </c>
      <c r="F1036">
        <v>2</v>
      </c>
      <c r="G1036" t="s">
        <v>276</v>
      </c>
      <c r="H1036" t="s">
        <v>335</v>
      </c>
      <c r="I1036">
        <v>1</v>
      </c>
      <c r="J1036" t="s">
        <v>198</v>
      </c>
    </row>
    <row r="1037" spans="5:10" x14ac:dyDescent="0.25">
      <c r="E1037">
        <v>22</v>
      </c>
      <c r="F1037">
        <v>2</v>
      </c>
      <c r="G1037" t="s">
        <v>276</v>
      </c>
      <c r="H1037" t="s">
        <v>247</v>
      </c>
      <c r="I1037">
        <v>1</v>
      </c>
      <c r="J1037" t="s">
        <v>198</v>
      </c>
    </row>
    <row r="1038" spans="5:10" x14ac:dyDescent="0.25">
      <c r="E1038">
        <v>22</v>
      </c>
      <c r="F1038">
        <v>2</v>
      </c>
      <c r="G1038" t="s">
        <v>276</v>
      </c>
      <c r="H1038" t="s">
        <v>287</v>
      </c>
      <c r="I1038">
        <v>1</v>
      </c>
      <c r="J1038" t="s">
        <v>198</v>
      </c>
    </row>
    <row r="1039" spans="5:10" x14ac:dyDescent="0.25">
      <c r="E1039">
        <v>22</v>
      </c>
      <c r="F1039">
        <v>2</v>
      </c>
      <c r="G1039" t="s">
        <v>276</v>
      </c>
      <c r="H1039" t="s">
        <v>311</v>
      </c>
      <c r="I1039">
        <v>1</v>
      </c>
      <c r="J1039" t="s">
        <v>198</v>
      </c>
    </row>
    <row r="1040" spans="5:10" x14ac:dyDescent="0.25">
      <c r="E1040">
        <v>22</v>
      </c>
      <c r="F1040">
        <v>2</v>
      </c>
      <c r="G1040" t="s">
        <v>276</v>
      </c>
      <c r="H1040" t="s">
        <v>312</v>
      </c>
      <c r="I1040">
        <v>1</v>
      </c>
      <c r="J1040" t="s">
        <v>198</v>
      </c>
    </row>
    <row r="1041" spans="5:10" x14ac:dyDescent="0.25">
      <c r="E1041">
        <v>22</v>
      </c>
      <c r="F1041">
        <v>2</v>
      </c>
      <c r="G1041" t="s">
        <v>276</v>
      </c>
      <c r="H1041" t="s">
        <v>253</v>
      </c>
      <c r="I1041">
        <v>1</v>
      </c>
      <c r="J1041" t="s">
        <v>198</v>
      </c>
    </row>
    <row r="1042" spans="5:10" x14ac:dyDescent="0.25">
      <c r="E1042">
        <v>22</v>
      </c>
      <c r="F1042">
        <v>2</v>
      </c>
      <c r="G1042" t="s">
        <v>276</v>
      </c>
      <c r="H1042" t="s">
        <v>289</v>
      </c>
      <c r="I1042">
        <v>1</v>
      </c>
      <c r="J1042" t="s">
        <v>198</v>
      </c>
    </row>
    <row r="1043" spans="5:10" x14ac:dyDescent="0.25">
      <c r="E1043">
        <v>22</v>
      </c>
      <c r="F1043">
        <v>2</v>
      </c>
      <c r="G1043" t="s">
        <v>276</v>
      </c>
      <c r="H1043" t="s">
        <v>267</v>
      </c>
      <c r="I1043">
        <v>1</v>
      </c>
      <c r="J1043" t="s">
        <v>198</v>
      </c>
    </row>
    <row r="1044" spans="5:10" x14ac:dyDescent="0.25">
      <c r="E1044">
        <v>22</v>
      </c>
      <c r="F1044">
        <v>2</v>
      </c>
      <c r="G1044" t="s">
        <v>276</v>
      </c>
      <c r="H1044" t="s">
        <v>341</v>
      </c>
      <c r="I1044">
        <v>1</v>
      </c>
      <c r="J1044" t="s">
        <v>198</v>
      </c>
    </row>
    <row r="1045" spans="5:10" x14ac:dyDescent="0.25">
      <c r="E1045">
        <v>22</v>
      </c>
      <c r="F1045">
        <v>2</v>
      </c>
      <c r="G1045" t="s">
        <v>276</v>
      </c>
      <c r="H1045" t="s">
        <v>360</v>
      </c>
      <c r="I1045">
        <v>1</v>
      </c>
      <c r="J1045" t="s">
        <v>198</v>
      </c>
    </row>
    <row r="1046" spans="5:10" x14ac:dyDescent="0.25">
      <c r="E1046">
        <v>22</v>
      </c>
      <c r="F1046">
        <v>2</v>
      </c>
      <c r="G1046" t="s">
        <v>276</v>
      </c>
      <c r="H1046" t="s">
        <v>261</v>
      </c>
      <c r="I1046">
        <v>1</v>
      </c>
      <c r="J1046" t="s">
        <v>198</v>
      </c>
    </row>
    <row r="1047" spans="5:10" x14ac:dyDescent="0.25">
      <c r="E1047">
        <v>22</v>
      </c>
      <c r="F1047">
        <v>2</v>
      </c>
      <c r="G1047" t="s">
        <v>276</v>
      </c>
      <c r="H1047" t="s">
        <v>313</v>
      </c>
      <c r="I1047">
        <v>1</v>
      </c>
      <c r="J1047" t="s">
        <v>198</v>
      </c>
    </row>
    <row r="1048" spans="5:10" x14ac:dyDescent="0.25">
      <c r="E1048">
        <v>22</v>
      </c>
      <c r="F1048">
        <v>2</v>
      </c>
      <c r="G1048" t="s">
        <v>276</v>
      </c>
      <c r="H1048" t="s">
        <v>295</v>
      </c>
      <c r="I1048">
        <v>1</v>
      </c>
      <c r="J1048" t="s">
        <v>198</v>
      </c>
    </row>
    <row r="1049" spans="5:10" x14ac:dyDescent="0.25">
      <c r="E1049">
        <v>22</v>
      </c>
      <c r="F1049">
        <v>2</v>
      </c>
      <c r="G1049" t="s">
        <v>276</v>
      </c>
      <c r="H1049" t="s">
        <v>296</v>
      </c>
      <c r="I1049">
        <v>1</v>
      </c>
      <c r="J1049" t="s">
        <v>198</v>
      </c>
    </row>
    <row r="1050" spans="5:10" x14ac:dyDescent="0.25">
      <c r="E1050">
        <v>22</v>
      </c>
      <c r="F1050">
        <v>2</v>
      </c>
      <c r="G1050" t="s">
        <v>276</v>
      </c>
      <c r="H1050" t="s">
        <v>259</v>
      </c>
      <c r="I1050">
        <v>1</v>
      </c>
      <c r="J1050" t="s">
        <v>198</v>
      </c>
    </row>
    <row r="1051" spans="5:10" x14ac:dyDescent="0.25">
      <c r="E1051">
        <v>22</v>
      </c>
      <c r="F1051">
        <v>2</v>
      </c>
      <c r="G1051" t="s">
        <v>276</v>
      </c>
      <c r="H1051" t="s">
        <v>283</v>
      </c>
      <c r="I1051">
        <v>1</v>
      </c>
      <c r="J1051" t="s">
        <v>198</v>
      </c>
    </row>
    <row r="1052" spans="5:10" x14ac:dyDescent="0.25">
      <c r="E1052">
        <v>22</v>
      </c>
      <c r="F1052">
        <v>2</v>
      </c>
      <c r="G1052" t="s">
        <v>276</v>
      </c>
      <c r="H1052" t="s">
        <v>315</v>
      </c>
      <c r="I1052">
        <v>1</v>
      </c>
      <c r="J1052" t="s">
        <v>198</v>
      </c>
    </row>
    <row r="1053" spans="5:10" x14ac:dyDescent="0.25">
      <c r="E1053">
        <v>22</v>
      </c>
      <c r="F1053">
        <v>2</v>
      </c>
      <c r="G1053" t="s">
        <v>276</v>
      </c>
      <c r="H1053" t="s">
        <v>316</v>
      </c>
      <c r="I1053">
        <v>1</v>
      </c>
      <c r="J1053" t="s">
        <v>198</v>
      </c>
    </row>
    <row r="1054" spans="5:10" x14ac:dyDescent="0.25">
      <c r="E1054">
        <v>22</v>
      </c>
      <c r="F1054">
        <v>2</v>
      </c>
      <c r="G1054" t="s">
        <v>276</v>
      </c>
      <c r="H1054" t="s">
        <v>255</v>
      </c>
      <c r="I1054">
        <v>1</v>
      </c>
      <c r="J1054" t="s">
        <v>198</v>
      </c>
    </row>
    <row r="1055" spans="5:10" x14ac:dyDescent="0.25">
      <c r="E1055">
        <v>22</v>
      </c>
      <c r="F1055">
        <v>2</v>
      </c>
      <c r="G1055" t="s">
        <v>276</v>
      </c>
      <c r="H1055" t="s">
        <v>361</v>
      </c>
      <c r="I1055">
        <v>1</v>
      </c>
      <c r="J1055" t="s">
        <v>198</v>
      </c>
    </row>
    <row r="1056" spans="5:10" x14ac:dyDescent="0.25">
      <c r="E1056">
        <v>22</v>
      </c>
      <c r="F1056">
        <v>2</v>
      </c>
      <c r="G1056" t="s">
        <v>276</v>
      </c>
      <c r="H1056" t="s">
        <v>279</v>
      </c>
      <c r="I1056">
        <v>1</v>
      </c>
      <c r="J1056" t="s">
        <v>198</v>
      </c>
    </row>
    <row r="1057" spans="5:10" x14ac:dyDescent="0.25">
      <c r="E1057">
        <v>22</v>
      </c>
      <c r="F1057">
        <v>2</v>
      </c>
      <c r="G1057" t="s">
        <v>276</v>
      </c>
      <c r="H1057" t="s">
        <v>278</v>
      </c>
      <c r="I1057">
        <v>1</v>
      </c>
      <c r="J1057" t="s">
        <v>198</v>
      </c>
    </row>
    <row r="1058" spans="5:10" x14ac:dyDescent="0.25">
      <c r="E1058">
        <v>22</v>
      </c>
      <c r="F1058">
        <v>2</v>
      </c>
      <c r="G1058" t="s">
        <v>276</v>
      </c>
      <c r="H1058" t="s">
        <v>299</v>
      </c>
      <c r="I1058">
        <v>1</v>
      </c>
      <c r="J1058" t="s">
        <v>198</v>
      </c>
    </row>
    <row r="1059" spans="5:10" x14ac:dyDescent="0.25">
      <c r="E1059">
        <v>22</v>
      </c>
      <c r="F1059">
        <v>2</v>
      </c>
      <c r="G1059" t="s">
        <v>276</v>
      </c>
      <c r="H1059" t="s">
        <v>277</v>
      </c>
      <c r="I1059">
        <v>1</v>
      </c>
      <c r="J1059" t="s">
        <v>198</v>
      </c>
    </row>
    <row r="1060" spans="5:10" x14ac:dyDescent="0.25">
      <c r="E1060">
        <v>22</v>
      </c>
      <c r="F1060">
        <v>2</v>
      </c>
      <c r="G1060" t="s">
        <v>276</v>
      </c>
      <c r="H1060" t="s">
        <v>300</v>
      </c>
      <c r="I1060">
        <v>1</v>
      </c>
      <c r="J1060" t="s">
        <v>198</v>
      </c>
    </row>
    <row r="1061" spans="5:10" x14ac:dyDescent="0.25">
      <c r="E1061">
        <v>22</v>
      </c>
      <c r="F1061">
        <v>2</v>
      </c>
      <c r="G1061" t="s">
        <v>276</v>
      </c>
      <c r="H1061" t="s">
        <v>268</v>
      </c>
      <c r="I1061">
        <v>1</v>
      </c>
      <c r="J1061" t="s">
        <v>198</v>
      </c>
    </row>
    <row r="1062" spans="5:10" x14ac:dyDescent="0.25">
      <c r="E1062">
        <v>22</v>
      </c>
      <c r="F1062">
        <v>2</v>
      </c>
      <c r="G1062" t="s">
        <v>276</v>
      </c>
      <c r="H1062" t="s">
        <v>284</v>
      </c>
      <c r="I1062">
        <v>1</v>
      </c>
      <c r="J1062" t="s">
        <v>198</v>
      </c>
    </row>
    <row r="1063" spans="5:10" x14ac:dyDescent="0.25">
      <c r="E1063">
        <v>22</v>
      </c>
      <c r="F1063">
        <v>2</v>
      </c>
      <c r="G1063" t="s">
        <v>276</v>
      </c>
      <c r="H1063" t="s">
        <v>291</v>
      </c>
      <c r="I1063">
        <v>1</v>
      </c>
      <c r="J1063" t="s">
        <v>198</v>
      </c>
    </row>
    <row r="1064" spans="5:10" x14ac:dyDescent="0.25">
      <c r="E1064">
        <v>22</v>
      </c>
      <c r="F1064">
        <v>2</v>
      </c>
      <c r="G1064" t="s">
        <v>276</v>
      </c>
      <c r="H1064" t="s">
        <v>308</v>
      </c>
      <c r="I1064">
        <v>1</v>
      </c>
      <c r="J1064" t="s">
        <v>198</v>
      </c>
    </row>
    <row r="1065" spans="5:10" x14ac:dyDescent="0.25">
      <c r="E1065">
        <v>22</v>
      </c>
      <c r="F1065">
        <v>2</v>
      </c>
      <c r="G1065" t="s">
        <v>276</v>
      </c>
      <c r="H1065" t="s">
        <v>318</v>
      </c>
      <c r="I1065">
        <v>1</v>
      </c>
      <c r="J1065" t="s">
        <v>198</v>
      </c>
    </row>
    <row r="1066" spans="5:10" x14ac:dyDescent="0.25">
      <c r="E1066">
        <v>22</v>
      </c>
      <c r="F1066">
        <v>2</v>
      </c>
      <c r="G1066" t="s">
        <v>276</v>
      </c>
      <c r="H1066" t="s">
        <v>269</v>
      </c>
      <c r="I1066">
        <v>1</v>
      </c>
      <c r="J1066" t="s">
        <v>198</v>
      </c>
    </row>
    <row r="1067" spans="5:10" x14ac:dyDescent="0.25">
      <c r="E1067">
        <v>22</v>
      </c>
      <c r="F1067">
        <v>2</v>
      </c>
      <c r="G1067" t="s">
        <v>276</v>
      </c>
      <c r="H1067" t="s">
        <v>257</v>
      </c>
      <c r="I1067">
        <v>1</v>
      </c>
      <c r="J1067" t="s">
        <v>198</v>
      </c>
    </row>
    <row r="1068" spans="5:10" x14ac:dyDescent="0.25">
      <c r="E1068">
        <v>22</v>
      </c>
      <c r="F1068">
        <v>2</v>
      </c>
      <c r="G1068" t="s">
        <v>276</v>
      </c>
      <c r="H1068" t="s">
        <v>319</v>
      </c>
      <c r="I1068">
        <v>1</v>
      </c>
      <c r="J1068" t="s">
        <v>198</v>
      </c>
    </row>
    <row r="1069" spans="5:10" x14ac:dyDescent="0.25">
      <c r="E1069">
        <v>22</v>
      </c>
      <c r="F1069">
        <v>2</v>
      </c>
      <c r="G1069" t="s">
        <v>276</v>
      </c>
      <c r="H1069" t="s">
        <v>320</v>
      </c>
      <c r="I1069">
        <v>1</v>
      </c>
      <c r="J1069" t="s">
        <v>198</v>
      </c>
    </row>
    <row r="1070" spans="5:10" x14ac:dyDescent="0.25">
      <c r="E1070">
        <v>22</v>
      </c>
      <c r="F1070">
        <v>2</v>
      </c>
      <c r="G1070" t="s">
        <v>276</v>
      </c>
      <c r="H1070" t="s">
        <v>246</v>
      </c>
      <c r="I1070">
        <v>1</v>
      </c>
      <c r="J1070" t="s">
        <v>198</v>
      </c>
    </row>
    <row r="1071" spans="5:10" x14ac:dyDescent="0.25">
      <c r="E1071">
        <v>22</v>
      </c>
      <c r="F1071">
        <v>2</v>
      </c>
      <c r="G1071" t="s">
        <v>1</v>
      </c>
      <c r="H1071" t="s">
        <v>285</v>
      </c>
      <c r="I1071">
        <v>1</v>
      </c>
      <c r="J1071" t="s">
        <v>198</v>
      </c>
    </row>
    <row r="1072" spans="5:10" x14ac:dyDescent="0.25">
      <c r="E1072">
        <v>22</v>
      </c>
      <c r="F1072">
        <v>2</v>
      </c>
      <c r="G1072" t="s">
        <v>1</v>
      </c>
      <c r="H1072" t="s">
        <v>309</v>
      </c>
      <c r="I1072">
        <v>1</v>
      </c>
      <c r="J1072" t="s">
        <v>198</v>
      </c>
    </row>
    <row r="1073" spans="5:10" x14ac:dyDescent="0.25">
      <c r="E1073">
        <v>22</v>
      </c>
      <c r="F1073">
        <v>2</v>
      </c>
      <c r="G1073" t="s">
        <v>1</v>
      </c>
      <c r="H1073" t="s">
        <v>310</v>
      </c>
      <c r="I1073">
        <v>1</v>
      </c>
      <c r="J1073" t="s">
        <v>198</v>
      </c>
    </row>
    <row r="1074" spans="5:10" x14ac:dyDescent="0.25">
      <c r="E1074">
        <v>22</v>
      </c>
      <c r="F1074">
        <v>2</v>
      </c>
      <c r="G1074" t="s">
        <v>1</v>
      </c>
      <c r="H1074" t="s">
        <v>274</v>
      </c>
      <c r="I1074">
        <v>1</v>
      </c>
      <c r="J1074" t="s">
        <v>198</v>
      </c>
    </row>
    <row r="1075" spans="5:10" x14ac:dyDescent="0.25">
      <c r="E1075">
        <v>22</v>
      </c>
      <c r="F1075">
        <v>2</v>
      </c>
      <c r="G1075" t="s">
        <v>1</v>
      </c>
      <c r="H1075" t="s">
        <v>247</v>
      </c>
      <c r="I1075">
        <v>1</v>
      </c>
      <c r="J1075" t="s">
        <v>198</v>
      </c>
    </row>
    <row r="1076" spans="5:10" x14ac:dyDescent="0.25">
      <c r="E1076">
        <v>22</v>
      </c>
      <c r="F1076">
        <v>2</v>
      </c>
      <c r="G1076" t="s">
        <v>1</v>
      </c>
      <c r="H1076" t="s">
        <v>287</v>
      </c>
      <c r="I1076">
        <v>1</v>
      </c>
      <c r="J1076" t="s">
        <v>198</v>
      </c>
    </row>
    <row r="1077" spans="5:10" x14ac:dyDescent="0.25">
      <c r="E1077">
        <v>22</v>
      </c>
      <c r="F1077">
        <v>2</v>
      </c>
      <c r="G1077" t="s">
        <v>1</v>
      </c>
      <c r="H1077" t="s">
        <v>311</v>
      </c>
      <c r="I1077">
        <v>1</v>
      </c>
      <c r="J1077" t="s">
        <v>198</v>
      </c>
    </row>
    <row r="1078" spans="5:10" x14ac:dyDescent="0.25">
      <c r="E1078">
        <v>22</v>
      </c>
      <c r="F1078">
        <v>2</v>
      </c>
      <c r="G1078" t="s">
        <v>1</v>
      </c>
      <c r="H1078" t="s">
        <v>312</v>
      </c>
      <c r="I1078">
        <v>1</v>
      </c>
      <c r="J1078" t="s">
        <v>198</v>
      </c>
    </row>
    <row r="1079" spans="5:10" x14ac:dyDescent="0.25">
      <c r="E1079">
        <v>22</v>
      </c>
      <c r="F1079">
        <v>2</v>
      </c>
      <c r="G1079" t="s">
        <v>1</v>
      </c>
      <c r="H1079" t="s">
        <v>253</v>
      </c>
      <c r="I1079">
        <v>1</v>
      </c>
      <c r="J1079" t="s">
        <v>198</v>
      </c>
    </row>
    <row r="1080" spans="5:10" x14ac:dyDescent="0.25">
      <c r="E1080">
        <v>22</v>
      </c>
      <c r="F1080">
        <v>2</v>
      </c>
      <c r="G1080" t="s">
        <v>1</v>
      </c>
      <c r="H1080" t="s">
        <v>289</v>
      </c>
      <c r="I1080">
        <v>1</v>
      </c>
      <c r="J1080" t="s">
        <v>198</v>
      </c>
    </row>
    <row r="1081" spans="5:10" x14ac:dyDescent="0.25">
      <c r="E1081">
        <v>22</v>
      </c>
      <c r="F1081">
        <v>2</v>
      </c>
      <c r="G1081" t="s">
        <v>1</v>
      </c>
      <c r="H1081" t="s">
        <v>290</v>
      </c>
      <c r="I1081">
        <v>1</v>
      </c>
      <c r="J1081" t="s">
        <v>198</v>
      </c>
    </row>
    <row r="1082" spans="5:10" x14ac:dyDescent="0.25">
      <c r="E1082">
        <v>22</v>
      </c>
      <c r="F1082">
        <v>2</v>
      </c>
      <c r="G1082" t="s">
        <v>1</v>
      </c>
      <c r="H1082" t="s">
        <v>267</v>
      </c>
      <c r="I1082">
        <v>1</v>
      </c>
      <c r="J1082" t="s">
        <v>198</v>
      </c>
    </row>
    <row r="1083" spans="5:10" x14ac:dyDescent="0.25">
      <c r="E1083">
        <v>22</v>
      </c>
      <c r="F1083">
        <v>2</v>
      </c>
      <c r="G1083" t="s">
        <v>1</v>
      </c>
      <c r="H1083" t="s">
        <v>360</v>
      </c>
      <c r="I1083">
        <v>1</v>
      </c>
      <c r="J1083" t="s">
        <v>198</v>
      </c>
    </row>
    <row r="1084" spans="5:10" x14ac:dyDescent="0.25">
      <c r="E1084">
        <v>22</v>
      </c>
      <c r="F1084">
        <v>2</v>
      </c>
      <c r="G1084" t="s">
        <v>1</v>
      </c>
      <c r="H1084" t="s">
        <v>331</v>
      </c>
      <c r="I1084">
        <v>1</v>
      </c>
      <c r="J1084" t="s">
        <v>198</v>
      </c>
    </row>
    <row r="1085" spans="5:10" x14ac:dyDescent="0.25">
      <c r="E1085">
        <v>22</v>
      </c>
      <c r="F1085">
        <v>2</v>
      </c>
      <c r="G1085" t="s">
        <v>1</v>
      </c>
      <c r="H1085" t="s">
        <v>313</v>
      </c>
      <c r="I1085">
        <v>1</v>
      </c>
      <c r="J1085" t="s">
        <v>198</v>
      </c>
    </row>
    <row r="1086" spans="5:10" x14ac:dyDescent="0.25">
      <c r="E1086">
        <v>22</v>
      </c>
      <c r="F1086">
        <v>2</v>
      </c>
      <c r="G1086" t="s">
        <v>1</v>
      </c>
      <c r="H1086" t="s">
        <v>295</v>
      </c>
      <c r="I1086">
        <v>1</v>
      </c>
      <c r="J1086" t="s">
        <v>198</v>
      </c>
    </row>
    <row r="1087" spans="5:10" x14ac:dyDescent="0.25">
      <c r="E1087">
        <v>22</v>
      </c>
      <c r="F1087">
        <v>2</v>
      </c>
      <c r="G1087" t="s">
        <v>1</v>
      </c>
      <c r="H1087" t="s">
        <v>296</v>
      </c>
      <c r="I1087">
        <v>1</v>
      </c>
      <c r="J1087" t="s">
        <v>198</v>
      </c>
    </row>
    <row r="1088" spans="5:10" x14ac:dyDescent="0.25">
      <c r="E1088">
        <v>22</v>
      </c>
      <c r="F1088">
        <v>2</v>
      </c>
      <c r="G1088" t="s">
        <v>1</v>
      </c>
      <c r="H1088" t="s">
        <v>259</v>
      </c>
      <c r="I1088">
        <v>1</v>
      </c>
      <c r="J1088" t="s">
        <v>198</v>
      </c>
    </row>
    <row r="1089" spans="5:10" x14ac:dyDescent="0.25">
      <c r="E1089">
        <v>22</v>
      </c>
      <c r="F1089">
        <v>2</v>
      </c>
      <c r="G1089" t="s">
        <v>1</v>
      </c>
      <c r="H1089" t="s">
        <v>283</v>
      </c>
      <c r="I1089">
        <v>1</v>
      </c>
      <c r="J1089" t="s">
        <v>198</v>
      </c>
    </row>
    <row r="1090" spans="5:10" x14ac:dyDescent="0.25">
      <c r="E1090">
        <v>22</v>
      </c>
      <c r="F1090">
        <v>2</v>
      </c>
      <c r="G1090" t="s">
        <v>1</v>
      </c>
      <c r="H1090" t="s">
        <v>258</v>
      </c>
      <c r="I1090">
        <v>1</v>
      </c>
      <c r="J1090" t="s">
        <v>198</v>
      </c>
    </row>
    <row r="1091" spans="5:10" x14ac:dyDescent="0.25">
      <c r="E1091">
        <v>22</v>
      </c>
      <c r="F1091">
        <v>2</v>
      </c>
      <c r="G1091" t="s">
        <v>1</v>
      </c>
      <c r="H1091" t="s">
        <v>315</v>
      </c>
      <c r="I1091">
        <v>1</v>
      </c>
      <c r="J1091" t="s">
        <v>198</v>
      </c>
    </row>
    <row r="1092" spans="5:10" x14ac:dyDescent="0.25">
      <c r="E1092">
        <v>22</v>
      </c>
      <c r="F1092">
        <v>2</v>
      </c>
      <c r="G1092" t="s">
        <v>1</v>
      </c>
      <c r="H1092" t="s">
        <v>316</v>
      </c>
      <c r="I1092">
        <v>1</v>
      </c>
      <c r="J1092" t="s">
        <v>198</v>
      </c>
    </row>
    <row r="1093" spans="5:10" x14ac:dyDescent="0.25">
      <c r="E1093">
        <v>22</v>
      </c>
      <c r="F1093">
        <v>2</v>
      </c>
      <c r="G1093" t="s">
        <v>1</v>
      </c>
      <c r="H1093" t="s">
        <v>255</v>
      </c>
      <c r="I1093">
        <v>1</v>
      </c>
      <c r="J1093" t="s">
        <v>198</v>
      </c>
    </row>
    <row r="1094" spans="5:10" x14ac:dyDescent="0.25">
      <c r="E1094">
        <v>22</v>
      </c>
      <c r="F1094">
        <v>2</v>
      </c>
      <c r="G1094" t="s">
        <v>1</v>
      </c>
      <c r="H1094" t="s">
        <v>361</v>
      </c>
      <c r="I1094">
        <v>1</v>
      </c>
      <c r="J1094" t="s">
        <v>198</v>
      </c>
    </row>
    <row r="1095" spans="5:10" x14ac:dyDescent="0.25">
      <c r="E1095">
        <v>22</v>
      </c>
      <c r="F1095">
        <v>2</v>
      </c>
      <c r="G1095" t="s">
        <v>1</v>
      </c>
      <c r="H1095" t="s">
        <v>279</v>
      </c>
      <c r="I1095">
        <v>1</v>
      </c>
      <c r="J1095" t="s">
        <v>198</v>
      </c>
    </row>
    <row r="1096" spans="5:10" x14ac:dyDescent="0.25">
      <c r="E1096">
        <v>22</v>
      </c>
      <c r="F1096">
        <v>2</v>
      </c>
      <c r="G1096" t="s">
        <v>1</v>
      </c>
      <c r="H1096" t="s">
        <v>278</v>
      </c>
      <c r="I1096">
        <v>1</v>
      </c>
      <c r="J1096" t="s">
        <v>198</v>
      </c>
    </row>
    <row r="1097" spans="5:10" x14ac:dyDescent="0.25">
      <c r="E1097">
        <v>22</v>
      </c>
      <c r="F1097">
        <v>2</v>
      </c>
      <c r="G1097" t="s">
        <v>1</v>
      </c>
      <c r="H1097" t="s">
        <v>299</v>
      </c>
      <c r="I1097">
        <v>1</v>
      </c>
      <c r="J1097" t="s">
        <v>198</v>
      </c>
    </row>
    <row r="1098" spans="5:10" x14ac:dyDescent="0.25">
      <c r="E1098">
        <v>22</v>
      </c>
      <c r="F1098">
        <v>2</v>
      </c>
      <c r="G1098" t="s">
        <v>1</v>
      </c>
      <c r="H1098" t="s">
        <v>277</v>
      </c>
      <c r="I1098">
        <v>1</v>
      </c>
      <c r="J1098" t="s">
        <v>198</v>
      </c>
    </row>
    <row r="1099" spans="5:10" x14ac:dyDescent="0.25">
      <c r="E1099">
        <v>22</v>
      </c>
      <c r="F1099">
        <v>2</v>
      </c>
      <c r="G1099" t="s">
        <v>1</v>
      </c>
      <c r="H1099" t="s">
        <v>300</v>
      </c>
      <c r="I1099">
        <v>1</v>
      </c>
      <c r="J1099" t="s">
        <v>198</v>
      </c>
    </row>
    <row r="1100" spans="5:10" x14ac:dyDescent="0.25">
      <c r="E1100">
        <v>22</v>
      </c>
      <c r="F1100">
        <v>2</v>
      </c>
      <c r="G1100" t="s">
        <v>1</v>
      </c>
      <c r="H1100" t="s">
        <v>252</v>
      </c>
      <c r="I1100">
        <v>1</v>
      </c>
      <c r="J1100" t="s">
        <v>198</v>
      </c>
    </row>
    <row r="1101" spans="5:10" x14ac:dyDescent="0.25">
      <c r="E1101">
        <v>22</v>
      </c>
      <c r="F1101">
        <v>2</v>
      </c>
      <c r="G1101" t="s">
        <v>1</v>
      </c>
      <c r="H1101" t="s">
        <v>284</v>
      </c>
      <c r="I1101">
        <v>1</v>
      </c>
      <c r="J1101" t="s">
        <v>198</v>
      </c>
    </row>
    <row r="1102" spans="5:10" x14ac:dyDescent="0.25">
      <c r="E1102">
        <v>22</v>
      </c>
      <c r="F1102">
        <v>2</v>
      </c>
      <c r="G1102" t="s">
        <v>1</v>
      </c>
      <c r="H1102" t="s">
        <v>291</v>
      </c>
      <c r="I1102">
        <v>1</v>
      </c>
      <c r="J1102" t="s">
        <v>198</v>
      </c>
    </row>
    <row r="1103" spans="5:10" x14ac:dyDescent="0.25">
      <c r="E1103">
        <v>22</v>
      </c>
      <c r="F1103">
        <v>2</v>
      </c>
      <c r="G1103" t="s">
        <v>1</v>
      </c>
      <c r="H1103" t="s">
        <v>308</v>
      </c>
      <c r="I1103">
        <v>1</v>
      </c>
      <c r="J1103" t="s">
        <v>198</v>
      </c>
    </row>
    <row r="1104" spans="5:10" x14ac:dyDescent="0.25">
      <c r="E1104">
        <v>22</v>
      </c>
      <c r="F1104">
        <v>2</v>
      </c>
      <c r="G1104" t="s">
        <v>1</v>
      </c>
      <c r="H1104" t="s">
        <v>318</v>
      </c>
      <c r="I1104">
        <v>1</v>
      </c>
      <c r="J1104" t="s">
        <v>198</v>
      </c>
    </row>
    <row r="1105" spans="5:10" x14ac:dyDescent="0.25">
      <c r="E1105">
        <v>22</v>
      </c>
      <c r="F1105">
        <v>2</v>
      </c>
      <c r="G1105" t="s">
        <v>1</v>
      </c>
      <c r="H1105" t="s">
        <v>329</v>
      </c>
      <c r="I1105">
        <v>1</v>
      </c>
      <c r="J1105" t="s">
        <v>198</v>
      </c>
    </row>
    <row r="1106" spans="5:10" x14ac:dyDescent="0.25">
      <c r="E1106">
        <v>22</v>
      </c>
      <c r="F1106">
        <v>2</v>
      </c>
      <c r="G1106" t="s">
        <v>1</v>
      </c>
      <c r="H1106" t="s">
        <v>257</v>
      </c>
      <c r="I1106">
        <v>1</v>
      </c>
      <c r="J1106" t="s">
        <v>198</v>
      </c>
    </row>
    <row r="1107" spans="5:10" x14ac:dyDescent="0.25">
      <c r="E1107">
        <v>22</v>
      </c>
      <c r="F1107">
        <v>2</v>
      </c>
      <c r="G1107" t="s">
        <v>1</v>
      </c>
      <c r="H1107" t="s">
        <v>319</v>
      </c>
      <c r="I1107">
        <v>1</v>
      </c>
      <c r="J1107" t="s">
        <v>198</v>
      </c>
    </row>
    <row r="1108" spans="5:10" x14ac:dyDescent="0.25">
      <c r="E1108">
        <v>22</v>
      </c>
      <c r="F1108">
        <v>2</v>
      </c>
      <c r="G1108" t="s">
        <v>1</v>
      </c>
      <c r="H1108" t="s">
        <v>320</v>
      </c>
      <c r="I1108">
        <v>1</v>
      </c>
      <c r="J1108" t="s">
        <v>198</v>
      </c>
    </row>
    <row r="1109" spans="5:10" x14ac:dyDescent="0.25">
      <c r="E1109">
        <v>22</v>
      </c>
      <c r="F1109">
        <v>2</v>
      </c>
      <c r="G1109" t="s">
        <v>1</v>
      </c>
      <c r="H1109" t="s">
        <v>246</v>
      </c>
      <c r="I1109">
        <v>1</v>
      </c>
      <c r="J1109" t="s">
        <v>198</v>
      </c>
    </row>
    <row r="1110" spans="5:10" x14ac:dyDescent="0.25">
      <c r="E1110">
        <v>10</v>
      </c>
      <c r="F1110">
        <v>3</v>
      </c>
      <c r="G1110" t="s">
        <v>3</v>
      </c>
      <c r="H1110" t="s">
        <v>363</v>
      </c>
      <c r="I1110">
        <v>1</v>
      </c>
      <c r="J1110" t="s">
        <v>198</v>
      </c>
    </row>
    <row r="1111" spans="5:10" x14ac:dyDescent="0.25">
      <c r="E1111">
        <v>10</v>
      </c>
      <c r="F1111">
        <v>3</v>
      </c>
      <c r="G1111" t="s">
        <v>3</v>
      </c>
      <c r="H1111" t="s">
        <v>364</v>
      </c>
      <c r="I1111">
        <v>1</v>
      </c>
      <c r="J1111" t="s">
        <v>198</v>
      </c>
    </row>
    <row r="1112" spans="5:10" x14ac:dyDescent="0.25">
      <c r="E1112">
        <v>10</v>
      </c>
      <c r="F1112">
        <v>3</v>
      </c>
      <c r="G1112" t="s">
        <v>3</v>
      </c>
      <c r="H1112" t="s">
        <v>365</v>
      </c>
      <c r="I1112">
        <v>1</v>
      </c>
      <c r="J1112" t="s">
        <v>198</v>
      </c>
    </row>
    <row r="1113" spans="5:10" x14ac:dyDescent="0.25">
      <c r="E1113">
        <v>10</v>
      </c>
      <c r="F1113">
        <v>3</v>
      </c>
      <c r="G1113" t="s">
        <v>3</v>
      </c>
      <c r="H1113" t="s">
        <v>366</v>
      </c>
      <c r="I1113">
        <v>1</v>
      </c>
      <c r="J1113" t="s">
        <v>198</v>
      </c>
    </row>
    <row r="1114" spans="5:10" x14ac:dyDescent="0.25">
      <c r="E1114">
        <v>10</v>
      </c>
      <c r="F1114">
        <v>3</v>
      </c>
      <c r="G1114" t="s">
        <v>3</v>
      </c>
      <c r="H1114" t="s">
        <v>367</v>
      </c>
      <c r="I1114">
        <v>1</v>
      </c>
      <c r="J1114" t="s">
        <v>198</v>
      </c>
    </row>
    <row r="1115" spans="5:10" x14ac:dyDescent="0.25">
      <c r="E1115">
        <v>10</v>
      </c>
      <c r="F1115">
        <v>3</v>
      </c>
      <c r="G1115" t="s">
        <v>3</v>
      </c>
      <c r="H1115" t="s">
        <v>244</v>
      </c>
      <c r="I1115">
        <v>1</v>
      </c>
      <c r="J1115" t="s">
        <v>198</v>
      </c>
    </row>
    <row r="1116" spans="5:10" x14ac:dyDescent="0.25">
      <c r="E1116">
        <v>10</v>
      </c>
      <c r="F1116">
        <v>3</v>
      </c>
      <c r="G1116" t="s">
        <v>3</v>
      </c>
      <c r="H1116" t="s">
        <v>273</v>
      </c>
      <c r="I1116">
        <v>1</v>
      </c>
      <c r="J1116" t="s">
        <v>198</v>
      </c>
    </row>
    <row r="1117" spans="5:10" x14ac:dyDescent="0.25">
      <c r="E1117">
        <v>10</v>
      </c>
      <c r="F1117">
        <v>3</v>
      </c>
      <c r="G1117" t="s">
        <v>3</v>
      </c>
      <c r="H1117" t="s">
        <v>243</v>
      </c>
      <c r="I1117">
        <v>1</v>
      </c>
      <c r="J1117" t="s">
        <v>198</v>
      </c>
    </row>
    <row r="1118" spans="5:10" x14ac:dyDescent="0.25">
      <c r="E1118">
        <v>10</v>
      </c>
      <c r="F1118">
        <v>3</v>
      </c>
      <c r="G1118" t="s">
        <v>3</v>
      </c>
      <c r="H1118" t="s">
        <v>251</v>
      </c>
      <c r="I1118">
        <v>1</v>
      </c>
      <c r="J1118" t="s">
        <v>198</v>
      </c>
    </row>
    <row r="1119" spans="5:10" x14ac:dyDescent="0.25">
      <c r="E1119">
        <v>10</v>
      </c>
      <c r="F1119">
        <v>3</v>
      </c>
      <c r="G1119" t="s">
        <v>3</v>
      </c>
      <c r="H1119" t="s">
        <v>250</v>
      </c>
      <c r="I1119">
        <v>1</v>
      </c>
      <c r="J1119" t="s">
        <v>198</v>
      </c>
    </row>
    <row r="1120" spans="5:10" x14ac:dyDescent="0.25">
      <c r="E1120">
        <v>10</v>
      </c>
      <c r="F1120">
        <v>3</v>
      </c>
      <c r="G1120" t="s">
        <v>3</v>
      </c>
      <c r="H1120" t="s">
        <v>368</v>
      </c>
      <c r="I1120">
        <v>1</v>
      </c>
      <c r="J1120" t="s">
        <v>198</v>
      </c>
    </row>
    <row r="1121" spans="5:10" x14ac:dyDescent="0.25">
      <c r="E1121">
        <v>10</v>
      </c>
      <c r="F1121">
        <v>3</v>
      </c>
      <c r="G1121" t="s">
        <v>3</v>
      </c>
      <c r="H1121" t="s">
        <v>283</v>
      </c>
      <c r="I1121">
        <v>1</v>
      </c>
      <c r="J1121" t="s">
        <v>198</v>
      </c>
    </row>
    <row r="1122" spans="5:10" x14ac:dyDescent="0.25">
      <c r="E1122">
        <v>10</v>
      </c>
      <c r="F1122">
        <v>3</v>
      </c>
      <c r="G1122" t="s">
        <v>3</v>
      </c>
      <c r="H1122" t="s">
        <v>279</v>
      </c>
      <c r="I1122">
        <v>1</v>
      </c>
      <c r="J1122" t="s">
        <v>198</v>
      </c>
    </row>
    <row r="1123" spans="5:10" x14ac:dyDescent="0.25">
      <c r="E1123">
        <v>10</v>
      </c>
      <c r="F1123">
        <v>3</v>
      </c>
      <c r="G1123" t="s">
        <v>3</v>
      </c>
      <c r="H1123" t="s">
        <v>278</v>
      </c>
      <c r="I1123">
        <v>1</v>
      </c>
      <c r="J1123" t="s">
        <v>198</v>
      </c>
    </row>
    <row r="1124" spans="5:10" x14ac:dyDescent="0.25">
      <c r="E1124">
        <v>10</v>
      </c>
      <c r="F1124">
        <v>3</v>
      </c>
      <c r="G1124" t="s">
        <v>3</v>
      </c>
      <c r="H1124" t="s">
        <v>299</v>
      </c>
      <c r="I1124">
        <v>1</v>
      </c>
      <c r="J1124" t="s">
        <v>198</v>
      </c>
    </row>
    <row r="1125" spans="5:10" x14ac:dyDescent="0.25">
      <c r="E1125">
        <v>10</v>
      </c>
      <c r="F1125">
        <v>3</v>
      </c>
      <c r="G1125" t="s">
        <v>3</v>
      </c>
      <c r="H1125" t="s">
        <v>277</v>
      </c>
      <c r="I1125">
        <v>1</v>
      </c>
      <c r="J1125" t="s">
        <v>198</v>
      </c>
    </row>
    <row r="1126" spans="5:10" x14ac:dyDescent="0.25">
      <c r="E1126">
        <v>10</v>
      </c>
      <c r="F1126">
        <v>3</v>
      </c>
      <c r="G1126" t="s">
        <v>3</v>
      </c>
      <c r="H1126" t="s">
        <v>300</v>
      </c>
      <c r="I1126">
        <v>1</v>
      </c>
      <c r="J1126" t="s">
        <v>198</v>
      </c>
    </row>
    <row r="1127" spans="5:10" x14ac:dyDescent="0.25">
      <c r="E1127">
        <v>10</v>
      </c>
      <c r="F1127">
        <v>3</v>
      </c>
      <c r="G1127" t="s">
        <v>3</v>
      </c>
      <c r="H1127" t="s">
        <v>245</v>
      </c>
      <c r="I1127">
        <v>1</v>
      </c>
      <c r="J1127" t="s">
        <v>198</v>
      </c>
    </row>
    <row r="1128" spans="5:10" x14ac:dyDescent="0.25">
      <c r="E1128">
        <v>10</v>
      </c>
      <c r="F1128">
        <v>3</v>
      </c>
      <c r="G1128" t="s">
        <v>3</v>
      </c>
      <c r="H1128" t="s">
        <v>246</v>
      </c>
      <c r="I1128">
        <v>1</v>
      </c>
      <c r="J1128" t="s">
        <v>198</v>
      </c>
    </row>
    <row r="1129" spans="5:10" x14ac:dyDescent="0.25">
      <c r="E1129">
        <v>10</v>
      </c>
      <c r="F1129">
        <v>3</v>
      </c>
      <c r="G1129" t="s">
        <v>3</v>
      </c>
      <c r="H1129" t="s">
        <v>369</v>
      </c>
      <c r="I1129">
        <v>1</v>
      </c>
      <c r="J1129" t="s">
        <v>198</v>
      </c>
    </row>
    <row r="1130" spans="5:10" x14ac:dyDescent="0.25">
      <c r="E1130">
        <v>10</v>
      </c>
      <c r="F1130">
        <v>3</v>
      </c>
      <c r="G1130" t="s">
        <v>3</v>
      </c>
      <c r="H1130" t="s">
        <v>325</v>
      </c>
      <c r="I1130">
        <v>1</v>
      </c>
      <c r="J1130" t="s">
        <v>198</v>
      </c>
    </row>
    <row r="1131" spans="5:10" x14ac:dyDescent="0.25">
      <c r="E1131">
        <v>10</v>
      </c>
      <c r="F1131">
        <v>3</v>
      </c>
      <c r="G1131" t="s">
        <v>1</v>
      </c>
      <c r="H1131" t="s">
        <v>332</v>
      </c>
      <c r="I1131">
        <v>1</v>
      </c>
      <c r="J1131" t="s">
        <v>198</v>
      </c>
    </row>
    <row r="1132" spans="5:10" x14ac:dyDescent="0.25">
      <c r="E1132">
        <v>10</v>
      </c>
      <c r="F1132">
        <v>3</v>
      </c>
      <c r="G1132" t="s">
        <v>1</v>
      </c>
      <c r="H1132" t="s">
        <v>367</v>
      </c>
      <c r="I1132">
        <v>1</v>
      </c>
      <c r="J1132" t="s">
        <v>198</v>
      </c>
    </row>
    <row r="1133" spans="5:10" x14ac:dyDescent="0.25">
      <c r="E1133">
        <v>10</v>
      </c>
      <c r="F1133">
        <v>3</v>
      </c>
      <c r="G1133" t="s">
        <v>1</v>
      </c>
      <c r="H1133" t="s">
        <v>244</v>
      </c>
      <c r="I1133">
        <v>1</v>
      </c>
      <c r="J1133" t="s">
        <v>198</v>
      </c>
    </row>
    <row r="1134" spans="5:10" x14ac:dyDescent="0.25">
      <c r="E1134">
        <v>10</v>
      </c>
      <c r="F1134">
        <v>3</v>
      </c>
      <c r="G1134" t="s">
        <v>1</v>
      </c>
      <c r="H1134" t="s">
        <v>273</v>
      </c>
      <c r="I1134">
        <v>1</v>
      </c>
      <c r="J1134" t="s">
        <v>198</v>
      </c>
    </row>
    <row r="1135" spans="5:10" x14ac:dyDescent="0.25">
      <c r="E1135">
        <v>10</v>
      </c>
      <c r="F1135">
        <v>3</v>
      </c>
      <c r="G1135" t="s">
        <v>1</v>
      </c>
      <c r="H1135" t="s">
        <v>243</v>
      </c>
      <c r="I1135">
        <v>1</v>
      </c>
      <c r="J1135" t="s">
        <v>198</v>
      </c>
    </row>
    <row r="1136" spans="5:10" x14ac:dyDescent="0.25">
      <c r="E1136">
        <v>10</v>
      </c>
      <c r="F1136">
        <v>3</v>
      </c>
      <c r="G1136" t="s">
        <v>1</v>
      </c>
      <c r="H1136" t="s">
        <v>251</v>
      </c>
      <c r="I1136">
        <v>1</v>
      </c>
      <c r="J1136" t="s">
        <v>198</v>
      </c>
    </row>
    <row r="1137" spans="5:10" x14ac:dyDescent="0.25">
      <c r="E1137">
        <v>10</v>
      </c>
      <c r="F1137">
        <v>3</v>
      </c>
      <c r="G1137" t="s">
        <v>1</v>
      </c>
      <c r="H1137" t="s">
        <v>250</v>
      </c>
      <c r="I1137">
        <v>1</v>
      </c>
      <c r="J1137" t="s">
        <v>198</v>
      </c>
    </row>
    <row r="1138" spans="5:10" x14ac:dyDescent="0.25">
      <c r="E1138">
        <v>10</v>
      </c>
      <c r="F1138">
        <v>3</v>
      </c>
      <c r="G1138" t="s">
        <v>1</v>
      </c>
      <c r="H1138" t="s">
        <v>368</v>
      </c>
      <c r="I1138">
        <v>1</v>
      </c>
      <c r="J1138" t="s">
        <v>198</v>
      </c>
    </row>
    <row r="1139" spans="5:10" x14ac:dyDescent="0.25">
      <c r="E1139">
        <v>10</v>
      </c>
      <c r="F1139">
        <v>3</v>
      </c>
      <c r="G1139" t="s">
        <v>1</v>
      </c>
      <c r="H1139" t="s">
        <v>245</v>
      </c>
      <c r="I1139">
        <v>1</v>
      </c>
      <c r="J1139" t="s">
        <v>198</v>
      </c>
    </row>
    <row r="1140" spans="5:10" x14ac:dyDescent="0.25">
      <c r="E1140">
        <v>10</v>
      </c>
      <c r="F1140">
        <v>3</v>
      </c>
      <c r="G1140" t="s">
        <v>1</v>
      </c>
      <c r="H1140" t="s">
        <v>246</v>
      </c>
      <c r="I1140">
        <v>1</v>
      </c>
      <c r="J1140" t="s">
        <v>198</v>
      </c>
    </row>
    <row r="1141" spans="5:10" x14ac:dyDescent="0.25">
      <c r="E1141">
        <v>10</v>
      </c>
      <c r="F1141">
        <v>3</v>
      </c>
      <c r="G1141" t="s">
        <v>1</v>
      </c>
      <c r="H1141" t="s">
        <v>325</v>
      </c>
      <c r="I1141">
        <v>1</v>
      </c>
      <c r="J1141" t="s">
        <v>198</v>
      </c>
    </row>
    <row r="1142" spans="5:10" x14ac:dyDescent="0.25">
      <c r="E1142">
        <v>10</v>
      </c>
      <c r="F1142">
        <v>3</v>
      </c>
      <c r="G1142" t="s">
        <v>1</v>
      </c>
      <c r="H1142" t="s">
        <v>326</v>
      </c>
      <c r="I1142">
        <v>1</v>
      </c>
      <c r="J1142" t="s">
        <v>198</v>
      </c>
    </row>
    <row r="1143" spans="5:10" x14ac:dyDescent="0.25">
      <c r="E1143">
        <v>18</v>
      </c>
      <c r="F1143">
        <v>4</v>
      </c>
      <c r="G1143" t="s">
        <v>260</v>
      </c>
      <c r="H1143" t="s">
        <v>285</v>
      </c>
      <c r="I1143">
        <v>1</v>
      </c>
      <c r="J1143" t="s">
        <v>198</v>
      </c>
    </row>
    <row r="1144" spans="5:10" x14ac:dyDescent="0.25">
      <c r="E1144">
        <v>18</v>
      </c>
      <c r="F1144">
        <v>4</v>
      </c>
      <c r="G1144" t="s">
        <v>260</v>
      </c>
      <c r="H1144" t="s">
        <v>307</v>
      </c>
      <c r="I1144">
        <v>1</v>
      </c>
      <c r="J1144" t="s">
        <v>198</v>
      </c>
    </row>
    <row r="1145" spans="5:10" x14ac:dyDescent="0.25">
      <c r="E1145">
        <v>18</v>
      </c>
      <c r="F1145">
        <v>4</v>
      </c>
      <c r="G1145" t="s">
        <v>260</v>
      </c>
      <c r="H1145" t="s">
        <v>271</v>
      </c>
      <c r="I1145">
        <v>1</v>
      </c>
      <c r="J1145" t="s">
        <v>198</v>
      </c>
    </row>
    <row r="1146" spans="5:10" x14ac:dyDescent="0.25">
      <c r="E1146">
        <v>18</v>
      </c>
      <c r="F1146">
        <v>4</v>
      </c>
      <c r="G1146" t="s">
        <v>260</v>
      </c>
      <c r="H1146" t="s">
        <v>330</v>
      </c>
      <c r="I1146">
        <v>1</v>
      </c>
      <c r="J1146" t="s">
        <v>198</v>
      </c>
    </row>
    <row r="1147" spans="5:10" x14ac:dyDescent="0.25">
      <c r="E1147">
        <v>18</v>
      </c>
      <c r="F1147">
        <v>4</v>
      </c>
      <c r="G1147" t="s">
        <v>260</v>
      </c>
      <c r="H1147" t="s">
        <v>331</v>
      </c>
      <c r="I1147">
        <v>1</v>
      </c>
      <c r="J1147" t="s">
        <v>198</v>
      </c>
    </row>
    <row r="1148" spans="5:10" x14ac:dyDescent="0.25">
      <c r="E1148">
        <v>18</v>
      </c>
      <c r="F1148">
        <v>4</v>
      </c>
      <c r="G1148" t="s">
        <v>260</v>
      </c>
      <c r="H1148" t="s">
        <v>362</v>
      </c>
      <c r="I1148">
        <v>1</v>
      </c>
      <c r="J1148" t="s">
        <v>198</v>
      </c>
    </row>
    <row r="1149" spans="5:10" x14ac:dyDescent="0.25">
      <c r="E1149">
        <v>18</v>
      </c>
      <c r="F1149">
        <v>4</v>
      </c>
      <c r="G1149" t="s">
        <v>260</v>
      </c>
      <c r="H1149" t="s">
        <v>261</v>
      </c>
      <c r="I1149">
        <v>1</v>
      </c>
      <c r="J1149" t="s">
        <v>198</v>
      </c>
    </row>
    <row r="1150" spans="5:10" x14ac:dyDescent="0.25">
      <c r="E1150">
        <v>18</v>
      </c>
      <c r="F1150">
        <v>4</v>
      </c>
      <c r="G1150" t="s">
        <v>260</v>
      </c>
      <c r="H1150" t="s">
        <v>339</v>
      </c>
      <c r="I1150">
        <v>1</v>
      </c>
      <c r="J1150" t="s">
        <v>198</v>
      </c>
    </row>
    <row r="1151" spans="5:10" x14ac:dyDescent="0.25">
      <c r="E1151">
        <v>18</v>
      </c>
      <c r="F1151">
        <v>4</v>
      </c>
      <c r="G1151" t="s">
        <v>260</v>
      </c>
      <c r="H1151" t="s">
        <v>296</v>
      </c>
      <c r="I1151">
        <v>1</v>
      </c>
      <c r="J1151" t="s">
        <v>198</v>
      </c>
    </row>
    <row r="1152" spans="5:10" x14ac:dyDescent="0.25">
      <c r="E1152">
        <v>18</v>
      </c>
      <c r="F1152">
        <v>4</v>
      </c>
      <c r="G1152" t="s">
        <v>260</v>
      </c>
      <c r="H1152" t="s">
        <v>283</v>
      </c>
      <c r="I1152">
        <v>1</v>
      </c>
      <c r="J1152" t="s">
        <v>198</v>
      </c>
    </row>
    <row r="1153" spans="5:10" x14ac:dyDescent="0.25">
      <c r="E1153">
        <v>18</v>
      </c>
      <c r="F1153">
        <v>4</v>
      </c>
      <c r="G1153" t="s">
        <v>260</v>
      </c>
      <c r="H1153" t="s">
        <v>328</v>
      </c>
      <c r="I1153">
        <v>1</v>
      </c>
      <c r="J1153" t="s">
        <v>198</v>
      </c>
    </row>
    <row r="1154" spans="5:10" x14ac:dyDescent="0.25">
      <c r="E1154">
        <v>18</v>
      </c>
      <c r="F1154">
        <v>4</v>
      </c>
      <c r="G1154" t="s">
        <v>260</v>
      </c>
      <c r="H1154" t="s">
        <v>252</v>
      </c>
      <c r="I1154">
        <v>1</v>
      </c>
      <c r="J1154" t="s">
        <v>198</v>
      </c>
    </row>
    <row r="1155" spans="5:10" x14ac:dyDescent="0.25">
      <c r="E1155">
        <v>18</v>
      </c>
      <c r="F1155">
        <v>4</v>
      </c>
      <c r="G1155" t="s">
        <v>260</v>
      </c>
      <c r="H1155" t="s">
        <v>291</v>
      </c>
      <c r="I1155">
        <v>1</v>
      </c>
      <c r="J1155" t="s">
        <v>198</v>
      </c>
    </row>
    <row r="1156" spans="5:10" x14ac:dyDescent="0.25">
      <c r="E1156">
        <v>18</v>
      </c>
      <c r="F1156">
        <v>4</v>
      </c>
      <c r="G1156" t="s">
        <v>260</v>
      </c>
      <c r="H1156" t="s">
        <v>263</v>
      </c>
      <c r="I1156">
        <v>1</v>
      </c>
      <c r="J1156" t="s">
        <v>198</v>
      </c>
    </row>
    <row r="1157" spans="5:10" x14ac:dyDescent="0.25">
      <c r="E1157">
        <v>18</v>
      </c>
      <c r="F1157">
        <v>4</v>
      </c>
      <c r="G1157" t="s">
        <v>260</v>
      </c>
      <c r="H1157" t="s">
        <v>264</v>
      </c>
      <c r="I1157">
        <v>1</v>
      </c>
      <c r="J1157" t="s">
        <v>198</v>
      </c>
    </row>
    <row r="1158" spans="5:10" x14ac:dyDescent="0.25">
      <c r="E1158">
        <v>18</v>
      </c>
      <c r="F1158">
        <v>4</v>
      </c>
      <c r="G1158" t="s">
        <v>260</v>
      </c>
      <c r="H1158" t="s">
        <v>262</v>
      </c>
      <c r="I1158">
        <v>1</v>
      </c>
      <c r="J1158" t="s">
        <v>198</v>
      </c>
    </row>
    <row r="1159" spans="5:10" x14ac:dyDescent="0.25">
      <c r="E1159">
        <v>18</v>
      </c>
      <c r="F1159">
        <v>4</v>
      </c>
      <c r="G1159" t="s">
        <v>276</v>
      </c>
      <c r="H1159" t="s">
        <v>285</v>
      </c>
      <c r="I1159">
        <v>1</v>
      </c>
      <c r="J1159" t="s">
        <v>198</v>
      </c>
    </row>
    <row r="1160" spans="5:10" x14ac:dyDescent="0.25">
      <c r="E1160">
        <v>18</v>
      </c>
      <c r="F1160">
        <v>4</v>
      </c>
      <c r="G1160" t="s">
        <v>276</v>
      </c>
      <c r="H1160" t="s">
        <v>307</v>
      </c>
      <c r="I1160">
        <v>1</v>
      </c>
      <c r="J1160" t="s">
        <v>198</v>
      </c>
    </row>
    <row r="1161" spans="5:10" x14ac:dyDescent="0.25">
      <c r="E1161">
        <v>18</v>
      </c>
      <c r="F1161">
        <v>4</v>
      </c>
      <c r="G1161" t="s">
        <v>276</v>
      </c>
      <c r="H1161" t="s">
        <v>271</v>
      </c>
      <c r="I1161">
        <v>1</v>
      </c>
      <c r="J1161" t="s">
        <v>198</v>
      </c>
    </row>
    <row r="1162" spans="5:10" x14ac:dyDescent="0.25">
      <c r="E1162">
        <v>18</v>
      </c>
      <c r="F1162">
        <v>4</v>
      </c>
      <c r="G1162" t="s">
        <v>276</v>
      </c>
      <c r="H1162" t="s">
        <v>296</v>
      </c>
      <c r="I1162">
        <v>1</v>
      </c>
      <c r="J1162" t="s">
        <v>198</v>
      </c>
    </row>
    <row r="1163" spans="5:10" x14ac:dyDescent="0.25">
      <c r="E1163">
        <v>18</v>
      </c>
      <c r="F1163">
        <v>4</v>
      </c>
      <c r="G1163" t="s">
        <v>276</v>
      </c>
      <c r="H1163" t="s">
        <v>283</v>
      </c>
      <c r="I1163">
        <v>1</v>
      </c>
      <c r="J1163" t="s">
        <v>198</v>
      </c>
    </row>
    <row r="1164" spans="5:10" x14ac:dyDescent="0.25">
      <c r="E1164">
        <v>18</v>
      </c>
      <c r="F1164">
        <v>4</v>
      </c>
      <c r="G1164" t="s">
        <v>276</v>
      </c>
      <c r="H1164" t="s">
        <v>255</v>
      </c>
      <c r="I1164">
        <v>1</v>
      </c>
      <c r="J1164" t="s">
        <v>198</v>
      </c>
    </row>
    <row r="1165" spans="5:10" x14ac:dyDescent="0.25">
      <c r="E1165">
        <v>18</v>
      </c>
      <c r="F1165">
        <v>4</v>
      </c>
      <c r="G1165" t="s">
        <v>276</v>
      </c>
      <c r="H1165" t="s">
        <v>268</v>
      </c>
      <c r="I1165">
        <v>1</v>
      </c>
      <c r="J1165" t="s">
        <v>198</v>
      </c>
    </row>
    <row r="1166" spans="5:10" x14ac:dyDescent="0.25">
      <c r="E1166">
        <v>18</v>
      </c>
      <c r="F1166">
        <v>4</v>
      </c>
      <c r="G1166" t="s">
        <v>276</v>
      </c>
      <c r="H1166" t="s">
        <v>263</v>
      </c>
      <c r="I1166">
        <v>1</v>
      </c>
      <c r="J1166" t="s">
        <v>198</v>
      </c>
    </row>
    <row r="1167" spans="5:10" x14ac:dyDescent="0.25">
      <c r="E1167">
        <v>18</v>
      </c>
      <c r="F1167">
        <v>4</v>
      </c>
      <c r="G1167" t="s">
        <v>276</v>
      </c>
      <c r="H1167" t="s">
        <v>264</v>
      </c>
      <c r="I1167">
        <v>1</v>
      </c>
      <c r="J1167" t="s">
        <v>198</v>
      </c>
    </row>
    <row r="1168" spans="5:10" x14ac:dyDescent="0.25">
      <c r="E1168">
        <v>18</v>
      </c>
      <c r="F1168">
        <v>4</v>
      </c>
      <c r="G1168" t="s">
        <v>276</v>
      </c>
      <c r="H1168" t="s">
        <v>294</v>
      </c>
      <c r="I1168">
        <v>1</v>
      </c>
      <c r="J1168" t="s">
        <v>198</v>
      </c>
    </row>
    <row r="1169" spans="5:10" x14ac:dyDescent="0.25">
      <c r="E1169">
        <v>18</v>
      </c>
      <c r="F1169">
        <v>4</v>
      </c>
      <c r="G1169" t="s">
        <v>276</v>
      </c>
      <c r="H1169" t="s">
        <v>254</v>
      </c>
      <c r="I1169">
        <v>1</v>
      </c>
      <c r="J1169" t="s">
        <v>198</v>
      </c>
    </row>
    <row r="1170" spans="5:10" x14ac:dyDescent="0.25">
      <c r="E1170">
        <v>18</v>
      </c>
      <c r="F1170">
        <v>4</v>
      </c>
      <c r="G1170" t="s">
        <v>1</v>
      </c>
      <c r="H1170" t="s">
        <v>285</v>
      </c>
      <c r="I1170">
        <v>1</v>
      </c>
      <c r="J1170" t="s">
        <v>198</v>
      </c>
    </row>
    <row r="1171" spans="5:10" x14ac:dyDescent="0.25">
      <c r="E1171">
        <v>18</v>
      </c>
      <c r="F1171">
        <v>4</v>
      </c>
      <c r="G1171" t="s">
        <v>1</v>
      </c>
      <c r="H1171" t="s">
        <v>307</v>
      </c>
      <c r="I1171">
        <v>1</v>
      </c>
      <c r="J1171" t="s">
        <v>198</v>
      </c>
    </row>
    <row r="1172" spans="5:10" x14ac:dyDescent="0.25">
      <c r="E1172">
        <v>18</v>
      </c>
      <c r="F1172">
        <v>4</v>
      </c>
      <c r="G1172" t="s">
        <v>1</v>
      </c>
      <c r="H1172" t="s">
        <v>271</v>
      </c>
      <c r="I1172">
        <v>1</v>
      </c>
      <c r="J1172" t="s">
        <v>198</v>
      </c>
    </row>
    <row r="1173" spans="5:10" x14ac:dyDescent="0.25">
      <c r="E1173">
        <v>18</v>
      </c>
      <c r="F1173">
        <v>4</v>
      </c>
      <c r="G1173" t="s">
        <v>1</v>
      </c>
      <c r="H1173" t="s">
        <v>253</v>
      </c>
      <c r="I1173">
        <v>1</v>
      </c>
      <c r="J1173" t="s">
        <v>198</v>
      </c>
    </row>
    <row r="1174" spans="5:10" x14ac:dyDescent="0.25">
      <c r="E1174">
        <v>18</v>
      </c>
      <c r="F1174">
        <v>4</v>
      </c>
      <c r="G1174" t="s">
        <v>1</v>
      </c>
      <c r="H1174" t="s">
        <v>330</v>
      </c>
      <c r="I1174">
        <v>1</v>
      </c>
      <c r="J1174" t="s">
        <v>198</v>
      </c>
    </row>
    <row r="1175" spans="5:10" x14ac:dyDescent="0.25">
      <c r="E1175">
        <v>18</v>
      </c>
      <c r="F1175">
        <v>4</v>
      </c>
      <c r="G1175" t="s">
        <v>1</v>
      </c>
      <c r="H1175" t="s">
        <v>331</v>
      </c>
      <c r="I1175">
        <v>1</v>
      </c>
      <c r="J1175" t="s">
        <v>198</v>
      </c>
    </row>
    <row r="1176" spans="5:10" x14ac:dyDescent="0.25">
      <c r="E1176">
        <v>18</v>
      </c>
      <c r="F1176">
        <v>4</v>
      </c>
      <c r="G1176" t="s">
        <v>1</v>
      </c>
      <c r="H1176" t="s">
        <v>332</v>
      </c>
      <c r="I1176">
        <v>1</v>
      </c>
      <c r="J1176" t="s">
        <v>198</v>
      </c>
    </row>
    <row r="1177" spans="5:10" x14ac:dyDescent="0.25">
      <c r="E1177">
        <v>18</v>
      </c>
      <c r="F1177">
        <v>4</v>
      </c>
      <c r="G1177" t="s">
        <v>1</v>
      </c>
      <c r="H1177" t="s">
        <v>370</v>
      </c>
      <c r="I1177">
        <v>1</v>
      </c>
      <c r="J1177" t="s">
        <v>198</v>
      </c>
    </row>
    <row r="1178" spans="5:10" x14ac:dyDescent="0.25">
      <c r="E1178">
        <v>18</v>
      </c>
      <c r="F1178">
        <v>4</v>
      </c>
      <c r="G1178" t="s">
        <v>1</v>
      </c>
      <c r="H1178" t="s">
        <v>296</v>
      </c>
      <c r="I1178">
        <v>1</v>
      </c>
      <c r="J1178" t="s">
        <v>198</v>
      </c>
    </row>
    <row r="1179" spans="5:10" x14ac:dyDescent="0.25">
      <c r="E1179">
        <v>18</v>
      </c>
      <c r="F1179">
        <v>4</v>
      </c>
      <c r="G1179" t="s">
        <v>1</v>
      </c>
      <c r="H1179" t="s">
        <v>258</v>
      </c>
      <c r="I1179">
        <v>1</v>
      </c>
      <c r="J1179" t="s">
        <v>198</v>
      </c>
    </row>
    <row r="1180" spans="5:10" x14ac:dyDescent="0.25">
      <c r="E1180">
        <v>18</v>
      </c>
      <c r="F1180">
        <v>4</v>
      </c>
      <c r="G1180" t="s">
        <v>1</v>
      </c>
      <c r="H1180" t="s">
        <v>255</v>
      </c>
      <c r="I1180">
        <v>1</v>
      </c>
      <c r="J1180" t="s">
        <v>198</v>
      </c>
    </row>
    <row r="1181" spans="5:10" x14ac:dyDescent="0.25">
      <c r="E1181">
        <v>18</v>
      </c>
      <c r="F1181">
        <v>4</v>
      </c>
      <c r="G1181" t="s">
        <v>1</v>
      </c>
      <c r="H1181" t="s">
        <v>252</v>
      </c>
      <c r="I1181">
        <v>1</v>
      </c>
      <c r="J1181" t="s">
        <v>198</v>
      </c>
    </row>
    <row r="1182" spans="5:10" x14ac:dyDescent="0.25">
      <c r="E1182">
        <v>18</v>
      </c>
      <c r="F1182">
        <v>4</v>
      </c>
      <c r="G1182" t="s">
        <v>1</v>
      </c>
      <c r="H1182" t="s">
        <v>264</v>
      </c>
      <c r="I1182">
        <v>1</v>
      </c>
      <c r="J1182" t="s">
        <v>198</v>
      </c>
    </row>
    <row r="1183" spans="5:10" x14ac:dyDescent="0.25">
      <c r="E1183">
        <v>18</v>
      </c>
      <c r="F1183">
        <v>4</v>
      </c>
      <c r="G1183" t="s">
        <v>1</v>
      </c>
      <c r="H1183" t="s">
        <v>270</v>
      </c>
      <c r="I1183">
        <v>1</v>
      </c>
      <c r="J1183" t="s">
        <v>198</v>
      </c>
    </row>
    <row r="1184" spans="5:10" x14ac:dyDescent="0.25">
      <c r="E1184">
        <v>18</v>
      </c>
      <c r="F1184">
        <v>4</v>
      </c>
      <c r="G1184" t="s">
        <v>1</v>
      </c>
      <c r="H1184" t="s">
        <v>254</v>
      </c>
      <c r="I1184">
        <v>1</v>
      </c>
      <c r="J1184" t="s">
        <v>198</v>
      </c>
    </row>
    <row r="1185" spans="5:10" x14ac:dyDescent="0.25">
      <c r="E1185">
        <v>21</v>
      </c>
      <c r="F1185">
        <v>5</v>
      </c>
      <c r="G1185" t="s">
        <v>260</v>
      </c>
      <c r="H1185" t="s">
        <v>327</v>
      </c>
      <c r="I1185">
        <v>1</v>
      </c>
      <c r="J1185" t="s">
        <v>198</v>
      </c>
    </row>
    <row r="1186" spans="5:10" x14ac:dyDescent="0.25">
      <c r="E1186">
        <v>21</v>
      </c>
      <c r="F1186">
        <v>5</v>
      </c>
      <c r="G1186" t="s">
        <v>260</v>
      </c>
      <c r="H1186" t="s">
        <v>362</v>
      </c>
      <c r="I1186">
        <v>1</v>
      </c>
      <c r="J1186" t="s">
        <v>198</v>
      </c>
    </row>
    <row r="1187" spans="5:10" x14ac:dyDescent="0.25">
      <c r="E1187">
        <v>21</v>
      </c>
      <c r="F1187">
        <v>5</v>
      </c>
      <c r="G1187" t="s">
        <v>260</v>
      </c>
      <c r="H1187" t="s">
        <v>261</v>
      </c>
      <c r="I1187">
        <v>1</v>
      </c>
      <c r="J1187" t="s">
        <v>198</v>
      </c>
    </row>
    <row r="1188" spans="5:10" x14ac:dyDescent="0.25">
      <c r="E1188">
        <v>21</v>
      </c>
      <c r="F1188">
        <v>5</v>
      </c>
      <c r="G1188" t="s">
        <v>260</v>
      </c>
      <c r="H1188" t="s">
        <v>339</v>
      </c>
      <c r="I1188">
        <v>1</v>
      </c>
      <c r="J1188" t="s">
        <v>198</v>
      </c>
    </row>
    <row r="1189" spans="5:10" x14ac:dyDescent="0.25">
      <c r="E1189">
        <v>21</v>
      </c>
      <c r="F1189">
        <v>5</v>
      </c>
      <c r="G1189" t="s">
        <v>260</v>
      </c>
      <c r="H1189" t="s">
        <v>265</v>
      </c>
      <c r="I1189">
        <v>1</v>
      </c>
      <c r="J1189" t="s">
        <v>198</v>
      </c>
    </row>
    <row r="1190" spans="5:10" x14ac:dyDescent="0.25">
      <c r="E1190">
        <v>21</v>
      </c>
      <c r="F1190">
        <v>5</v>
      </c>
      <c r="G1190" t="s">
        <v>260</v>
      </c>
      <c r="H1190" t="s">
        <v>329</v>
      </c>
      <c r="I1190">
        <v>1</v>
      </c>
      <c r="J1190" t="s">
        <v>198</v>
      </c>
    </row>
    <row r="1191" spans="5:10" x14ac:dyDescent="0.25">
      <c r="E1191">
        <v>21</v>
      </c>
      <c r="F1191">
        <v>5</v>
      </c>
      <c r="G1191" t="s">
        <v>260</v>
      </c>
      <c r="H1191" t="s">
        <v>262</v>
      </c>
      <c r="I1191">
        <v>1</v>
      </c>
      <c r="J1191" t="s">
        <v>198</v>
      </c>
    </row>
    <row r="1192" spans="5:10" x14ac:dyDescent="0.25">
      <c r="E1192">
        <v>21</v>
      </c>
      <c r="F1192">
        <v>5</v>
      </c>
      <c r="G1192" t="s">
        <v>260</v>
      </c>
      <c r="H1192" t="s">
        <v>266</v>
      </c>
      <c r="I1192">
        <v>1</v>
      </c>
      <c r="J1192" t="s">
        <v>198</v>
      </c>
    </row>
    <row r="1193" spans="5:10" x14ac:dyDescent="0.25">
      <c r="E1193">
        <v>20</v>
      </c>
      <c r="F1193">
        <v>6</v>
      </c>
      <c r="G1193" t="s">
        <v>260</v>
      </c>
      <c r="H1193" t="s">
        <v>285</v>
      </c>
      <c r="I1193">
        <v>1</v>
      </c>
      <c r="J1193" t="s">
        <v>198</v>
      </c>
    </row>
    <row r="1194" spans="5:10" x14ac:dyDescent="0.25">
      <c r="E1194">
        <v>20</v>
      </c>
      <c r="F1194">
        <v>6</v>
      </c>
      <c r="G1194" t="s">
        <v>260</v>
      </c>
      <c r="H1194" t="s">
        <v>271</v>
      </c>
      <c r="I1194">
        <v>1</v>
      </c>
      <c r="J1194" t="s">
        <v>198</v>
      </c>
    </row>
    <row r="1195" spans="5:10" x14ac:dyDescent="0.25">
      <c r="E1195">
        <v>20</v>
      </c>
      <c r="F1195">
        <v>6</v>
      </c>
      <c r="G1195" t="s">
        <v>260</v>
      </c>
      <c r="H1195" t="s">
        <v>330</v>
      </c>
      <c r="I1195">
        <v>1</v>
      </c>
      <c r="J1195" t="s">
        <v>198</v>
      </c>
    </row>
    <row r="1196" spans="5:10" x14ac:dyDescent="0.25">
      <c r="E1196">
        <v>20</v>
      </c>
      <c r="F1196">
        <v>6</v>
      </c>
      <c r="G1196" t="s">
        <v>260</v>
      </c>
      <c r="H1196" t="s">
        <v>362</v>
      </c>
      <c r="I1196">
        <v>1</v>
      </c>
      <c r="J1196" t="s">
        <v>198</v>
      </c>
    </row>
    <row r="1197" spans="5:10" x14ac:dyDescent="0.25">
      <c r="E1197">
        <v>20</v>
      </c>
      <c r="F1197">
        <v>6</v>
      </c>
      <c r="G1197" t="s">
        <v>260</v>
      </c>
      <c r="H1197" t="s">
        <v>261</v>
      </c>
      <c r="I1197">
        <v>1</v>
      </c>
      <c r="J1197" t="s">
        <v>198</v>
      </c>
    </row>
    <row r="1198" spans="5:10" x14ac:dyDescent="0.25">
      <c r="E1198">
        <v>20</v>
      </c>
      <c r="F1198">
        <v>6</v>
      </c>
      <c r="G1198" t="s">
        <v>260</v>
      </c>
      <c r="H1198" t="s">
        <v>339</v>
      </c>
      <c r="I1198">
        <v>1</v>
      </c>
      <c r="J1198" t="s">
        <v>198</v>
      </c>
    </row>
    <row r="1199" spans="5:10" x14ac:dyDescent="0.25">
      <c r="E1199">
        <v>20</v>
      </c>
      <c r="F1199">
        <v>6</v>
      </c>
      <c r="G1199" t="s">
        <v>260</v>
      </c>
      <c r="H1199" t="s">
        <v>296</v>
      </c>
      <c r="I1199">
        <v>1</v>
      </c>
      <c r="J1199" t="s">
        <v>198</v>
      </c>
    </row>
    <row r="1200" spans="5:10" x14ac:dyDescent="0.25">
      <c r="E1200">
        <v>20</v>
      </c>
      <c r="F1200">
        <v>6</v>
      </c>
      <c r="G1200" t="s">
        <v>260</v>
      </c>
      <c r="H1200" t="s">
        <v>259</v>
      </c>
      <c r="I1200">
        <v>1</v>
      </c>
      <c r="J1200" t="s">
        <v>198</v>
      </c>
    </row>
    <row r="1201" spans="5:10" x14ac:dyDescent="0.25">
      <c r="E1201">
        <v>20</v>
      </c>
      <c r="F1201">
        <v>6</v>
      </c>
      <c r="G1201" t="s">
        <v>260</v>
      </c>
      <c r="H1201" t="s">
        <v>371</v>
      </c>
      <c r="I1201">
        <v>1</v>
      </c>
      <c r="J1201" t="s">
        <v>198</v>
      </c>
    </row>
    <row r="1202" spans="5:10" x14ac:dyDescent="0.25">
      <c r="E1202">
        <v>20</v>
      </c>
      <c r="F1202">
        <v>6</v>
      </c>
      <c r="G1202" t="s">
        <v>260</v>
      </c>
      <c r="H1202" t="s">
        <v>283</v>
      </c>
      <c r="I1202">
        <v>1</v>
      </c>
      <c r="J1202" t="s">
        <v>198</v>
      </c>
    </row>
    <row r="1203" spans="5:10" x14ac:dyDescent="0.25">
      <c r="E1203">
        <v>20</v>
      </c>
      <c r="F1203">
        <v>6</v>
      </c>
      <c r="G1203" t="s">
        <v>260</v>
      </c>
      <c r="H1203" t="s">
        <v>328</v>
      </c>
      <c r="I1203">
        <v>1</v>
      </c>
      <c r="J1203" t="s">
        <v>198</v>
      </c>
    </row>
    <row r="1204" spans="5:10" x14ac:dyDescent="0.25">
      <c r="E1204">
        <v>20</v>
      </c>
      <c r="F1204">
        <v>6</v>
      </c>
      <c r="G1204" t="s">
        <v>260</v>
      </c>
      <c r="H1204" t="s">
        <v>336</v>
      </c>
      <c r="I1204">
        <v>1</v>
      </c>
      <c r="J1204" t="s">
        <v>198</v>
      </c>
    </row>
    <row r="1205" spans="5:10" x14ac:dyDescent="0.25">
      <c r="E1205">
        <v>20</v>
      </c>
      <c r="F1205">
        <v>6</v>
      </c>
      <c r="G1205" t="s">
        <v>260</v>
      </c>
      <c r="H1205" t="s">
        <v>263</v>
      </c>
      <c r="I1205">
        <v>1</v>
      </c>
      <c r="J1205" t="s">
        <v>198</v>
      </c>
    </row>
    <row r="1206" spans="5:10" x14ac:dyDescent="0.25">
      <c r="E1206">
        <v>20</v>
      </c>
      <c r="F1206">
        <v>6</v>
      </c>
      <c r="G1206" t="s">
        <v>260</v>
      </c>
      <c r="H1206" t="s">
        <v>264</v>
      </c>
      <c r="I1206">
        <v>1</v>
      </c>
      <c r="J1206" t="s">
        <v>198</v>
      </c>
    </row>
    <row r="1207" spans="5:10" x14ac:dyDescent="0.25">
      <c r="E1207">
        <v>20</v>
      </c>
      <c r="F1207">
        <v>6</v>
      </c>
      <c r="G1207" t="s">
        <v>260</v>
      </c>
      <c r="H1207" t="s">
        <v>262</v>
      </c>
      <c r="I1207">
        <v>1</v>
      </c>
      <c r="J1207" t="s">
        <v>198</v>
      </c>
    </row>
    <row r="1208" spans="5:10" x14ac:dyDescent="0.25">
      <c r="E1208">
        <v>20</v>
      </c>
      <c r="F1208">
        <v>6</v>
      </c>
      <c r="G1208" t="s">
        <v>260</v>
      </c>
      <c r="H1208" t="s">
        <v>266</v>
      </c>
      <c r="I1208">
        <v>1</v>
      </c>
      <c r="J1208" t="s">
        <v>198</v>
      </c>
    </row>
    <row r="1209" spans="5:10" x14ac:dyDescent="0.25">
      <c r="E1209">
        <v>20</v>
      </c>
      <c r="F1209">
        <v>6</v>
      </c>
      <c r="G1209" t="s">
        <v>276</v>
      </c>
      <c r="H1209" t="s">
        <v>285</v>
      </c>
      <c r="I1209">
        <v>1</v>
      </c>
      <c r="J1209" t="s">
        <v>198</v>
      </c>
    </row>
    <row r="1210" spans="5:10" x14ac:dyDescent="0.25">
      <c r="E1210">
        <v>20</v>
      </c>
      <c r="F1210">
        <v>6</v>
      </c>
      <c r="G1210" t="s">
        <v>276</v>
      </c>
      <c r="H1210" t="s">
        <v>259</v>
      </c>
      <c r="I1210">
        <v>1</v>
      </c>
      <c r="J1210" t="s">
        <v>198</v>
      </c>
    </row>
    <row r="1211" spans="5:10" x14ac:dyDescent="0.25">
      <c r="E1211">
        <v>20</v>
      </c>
      <c r="F1211">
        <v>6</v>
      </c>
      <c r="G1211" t="s">
        <v>276</v>
      </c>
      <c r="H1211" t="s">
        <v>371</v>
      </c>
      <c r="I1211">
        <v>1</v>
      </c>
      <c r="J1211" t="s">
        <v>198</v>
      </c>
    </row>
    <row r="1212" spans="5:10" x14ac:dyDescent="0.25">
      <c r="E1212">
        <v>20</v>
      </c>
      <c r="F1212">
        <v>6</v>
      </c>
      <c r="G1212" t="s">
        <v>276</v>
      </c>
      <c r="H1212" t="s">
        <v>283</v>
      </c>
      <c r="I1212">
        <v>1</v>
      </c>
      <c r="J1212" t="s">
        <v>198</v>
      </c>
    </row>
    <row r="1213" spans="5:10" x14ac:dyDescent="0.25">
      <c r="E1213">
        <v>20</v>
      </c>
      <c r="F1213">
        <v>6</v>
      </c>
      <c r="G1213" t="s">
        <v>276</v>
      </c>
      <c r="H1213" t="s">
        <v>262</v>
      </c>
      <c r="I1213">
        <v>1</v>
      </c>
      <c r="J1213" t="s">
        <v>198</v>
      </c>
    </row>
    <row r="1214" spans="5:10" x14ac:dyDescent="0.25">
      <c r="E1214">
        <v>11</v>
      </c>
      <c r="F1214">
        <v>8</v>
      </c>
      <c r="G1214" t="s">
        <v>3</v>
      </c>
      <c r="H1214" t="s">
        <v>271</v>
      </c>
      <c r="I1214">
        <v>1</v>
      </c>
      <c r="J1214" t="s">
        <v>198</v>
      </c>
    </row>
    <row r="1215" spans="5:10" x14ac:dyDescent="0.25">
      <c r="E1215">
        <v>11</v>
      </c>
      <c r="F1215">
        <v>8</v>
      </c>
      <c r="G1215" t="s">
        <v>3</v>
      </c>
      <c r="H1215" t="s">
        <v>274</v>
      </c>
      <c r="I1215">
        <v>1</v>
      </c>
      <c r="J1215" t="s">
        <v>198</v>
      </c>
    </row>
    <row r="1216" spans="5:10" x14ac:dyDescent="0.25">
      <c r="E1216">
        <v>11</v>
      </c>
      <c r="F1216">
        <v>8</v>
      </c>
      <c r="G1216" t="s">
        <v>3</v>
      </c>
      <c r="H1216" t="s">
        <v>275</v>
      </c>
      <c r="I1216">
        <v>1</v>
      </c>
      <c r="J1216" t="s">
        <v>198</v>
      </c>
    </row>
    <row r="1217" spans="5:10" x14ac:dyDescent="0.25">
      <c r="E1217">
        <v>11</v>
      </c>
      <c r="F1217">
        <v>8</v>
      </c>
      <c r="G1217" t="s">
        <v>3</v>
      </c>
      <c r="H1217" t="s">
        <v>289</v>
      </c>
      <c r="I1217">
        <v>1</v>
      </c>
      <c r="J1217" t="s">
        <v>198</v>
      </c>
    </row>
    <row r="1218" spans="5:10" x14ac:dyDescent="0.25">
      <c r="E1218">
        <v>11</v>
      </c>
      <c r="F1218">
        <v>8</v>
      </c>
      <c r="G1218" t="s">
        <v>3</v>
      </c>
      <c r="H1218" t="s">
        <v>290</v>
      </c>
      <c r="I1218">
        <v>1</v>
      </c>
      <c r="J1218" t="s">
        <v>198</v>
      </c>
    </row>
    <row r="1219" spans="5:10" x14ac:dyDescent="0.25">
      <c r="E1219">
        <v>11</v>
      </c>
      <c r="F1219">
        <v>8</v>
      </c>
      <c r="G1219" t="s">
        <v>3</v>
      </c>
      <c r="H1219" t="s">
        <v>331</v>
      </c>
      <c r="I1219">
        <v>1</v>
      </c>
      <c r="J1219" t="s">
        <v>198</v>
      </c>
    </row>
    <row r="1220" spans="5:10" x14ac:dyDescent="0.25">
      <c r="E1220">
        <v>11</v>
      </c>
      <c r="F1220">
        <v>8</v>
      </c>
      <c r="G1220" t="s">
        <v>3</v>
      </c>
      <c r="H1220" t="s">
        <v>295</v>
      </c>
      <c r="I1220">
        <v>1</v>
      </c>
      <c r="J1220" t="s">
        <v>198</v>
      </c>
    </row>
    <row r="1221" spans="5:10" x14ac:dyDescent="0.25">
      <c r="E1221">
        <v>11</v>
      </c>
      <c r="F1221">
        <v>8</v>
      </c>
      <c r="G1221" t="s">
        <v>3</v>
      </c>
      <c r="H1221" t="s">
        <v>296</v>
      </c>
      <c r="I1221">
        <v>1</v>
      </c>
      <c r="J1221" t="s">
        <v>198</v>
      </c>
    </row>
    <row r="1222" spans="5:10" x14ac:dyDescent="0.25">
      <c r="E1222">
        <v>11</v>
      </c>
      <c r="F1222">
        <v>8</v>
      </c>
      <c r="G1222" t="s">
        <v>3</v>
      </c>
      <c r="H1222" t="s">
        <v>250</v>
      </c>
      <c r="I1222">
        <v>1</v>
      </c>
      <c r="J1222" t="s">
        <v>198</v>
      </c>
    </row>
    <row r="1223" spans="5:10" x14ac:dyDescent="0.25">
      <c r="E1223">
        <v>11</v>
      </c>
      <c r="F1223">
        <v>8</v>
      </c>
      <c r="G1223" t="s">
        <v>3</v>
      </c>
      <c r="H1223" t="s">
        <v>283</v>
      </c>
      <c r="I1223">
        <v>1</v>
      </c>
      <c r="J1223" t="s">
        <v>198</v>
      </c>
    </row>
    <row r="1224" spans="5:10" x14ac:dyDescent="0.25">
      <c r="E1224">
        <v>11</v>
      </c>
      <c r="F1224">
        <v>8</v>
      </c>
      <c r="G1224" t="s">
        <v>3</v>
      </c>
      <c r="H1224" t="s">
        <v>258</v>
      </c>
      <c r="I1224">
        <v>1</v>
      </c>
      <c r="J1224" t="s">
        <v>198</v>
      </c>
    </row>
    <row r="1225" spans="5:10" x14ac:dyDescent="0.25">
      <c r="E1225">
        <v>11</v>
      </c>
      <c r="F1225">
        <v>8</v>
      </c>
      <c r="G1225" t="s">
        <v>3</v>
      </c>
      <c r="H1225" t="s">
        <v>284</v>
      </c>
      <c r="I1225">
        <v>1</v>
      </c>
      <c r="J1225" t="s">
        <v>198</v>
      </c>
    </row>
    <row r="1226" spans="5:10" x14ac:dyDescent="0.25">
      <c r="E1226">
        <v>11</v>
      </c>
      <c r="F1226">
        <v>8</v>
      </c>
      <c r="G1226" t="s">
        <v>3</v>
      </c>
      <c r="H1226" t="s">
        <v>291</v>
      </c>
      <c r="I1226">
        <v>1</v>
      </c>
      <c r="J1226" t="s">
        <v>198</v>
      </c>
    </row>
    <row r="1227" spans="5:10" x14ac:dyDescent="0.25">
      <c r="E1227">
        <v>11</v>
      </c>
      <c r="F1227">
        <v>8</v>
      </c>
      <c r="G1227" t="s">
        <v>3</v>
      </c>
      <c r="H1227" t="s">
        <v>308</v>
      </c>
      <c r="I1227">
        <v>1</v>
      </c>
      <c r="J1227" t="s">
        <v>198</v>
      </c>
    </row>
    <row r="1228" spans="5:10" x14ac:dyDescent="0.25">
      <c r="E1228">
        <v>11</v>
      </c>
      <c r="F1228">
        <v>8</v>
      </c>
      <c r="G1228" t="s">
        <v>3</v>
      </c>
      <c r="H1228" t="s">
        <v>264</v>
      </c>
      <c r="I1228">
        <v>1</v>
      </c>
      <c r="J1228" t="s">
        <v>198</v>
      </c>
    </row>
    <row r="1229" spans="5:10" x14ac:dyDescent="0.25">
      <c r="E1229">
        <v>11</v>
      </c>
      <c r="F1229">
        <v>8</v>
      </c>
      <c r="G1229" t="s">
        <v>3</v>
      </c>
      <c r="H1229" t="s">
        <v>321</v>
      </c>
      <c r="I1229">
        <v>1</v>
      </c>
      <c r="J1229" t="s">
        <v>198</v>
      </c>
    </row>
    <row r="1234" spans="2:7" x14ac:dyDescent="0.25">
      <c r="F1234" t="s">
        <v>385</v>
      </c>
      <c r="G1234" t="s">
        <v>386</v>
      </c>
    </row>
    <row r="1235" spans="2:7" x14ac:dyDescent="0.25">
      <c r="B1235" t="s">
        <v>94</v>
      </c>
      <c r="C1235" t="s">
        <v>231</v>
      </c>
      <c r="D1235">
        <v>1</v>
      </c>
      <c r="E1235" t="s">
        <v>387</v>
      </c>
      <c r="F1235">
        <v>15</v>
      </c>
      <c r="G1235">
        <v>10</v>
      </c>
    </row>
    <row r="1236" spans="2:7" x14ac:dyDescent="0.25">
      <c r="B1236" s="94" t="s">
        <v>94</v>
      </c>
      <c r="C1236" s="94" t="s">
        <v>231</v>
      </c>
      <c r="D1236">
        <v>2</v>
      </c>
      <c r="E1236" t="s">
        <v>388</v>
      </c>
    </row>
    <row r="1237" spans="2:7" x14ac:dyDescent="0.25">
      <c r="B1237" s="94" t="s">
        <v>94</v>
      </c>
      <c r="C1237" s="94" t="s">
        <v>231</v>
      </c>
      <c r="D1237">
        <v>3</v>
      </c>
      <c r="E1237" t="s">
        <v>390</v>
      </c>
      <c r="F1237">
        <v>50</v>
      </c>
      <c r="G1237">
        <v>5</v>
      </c>
    </row>
    <row r="1238" spans="2:7" x14ac:dyDescent="0.25">
      <c r="B1238" s="94" t="s">
        <v>94</v>
      </c>
      <c r="C1238" s="94" t="s">
        <v>231</v>
      </c>
      <c r="D1238">
        <v>4</v>
      </c>
      <c r="E1238" t="s">
        <v>392</v>
      </c>
      <c r="F1238">
        <v>5</v>
      </c>
      <c r="G1238">
        <v>10</v>
      </c>
    </row>
    <row r="1239" spans="2:7" x14ac:dyDescent="0.25">
      <c r="B1239" s="94" t="s">
        <v>94</v>
      </c>
      <c r="C1239" t="s">
        <v>127</v>
      </c>
      <c r="D1239">
        <v>1</v>
      </c>
      <c r="E1239" t="s">
        <v>388</v>
      </c>
      <c r="F1239">
        <v>2000</v>
      </c>
      <c r="G1239">
        <v>10</v>
      </c>
    </row>
    <row r="1240" spans="2:7" x14ac:dyDescent="0.25">
      <c r="B1240" s="94" t="s">
        <v>94</v>
      </c>
      <c r="C1240" s="94" t="s">
        <v>127</v>
      </c>
      <c r="D1240">
        <v>2</v>
      </c>
      <c r="E1240" t="s">
        <v>393</v>
      </c>
      <c r="F1240" s="94">
        <v>2000</v>
      </c>
      <c r="G1240" s="94">
        <v>10</v>
      </c>
    </row>
    <row r="1241" spans="2:7" x14ac:dyDescent="0.25">
      <c r="B1241" s="94" t="s">
        <v>94</v>
      </c>
      <c r="C1241" s="94" t="s">
        <v>127</v>
      </c>
      <c r="D1241">
        <v>3</v>
      </c>
      <c r="E1241" t="s">
        <v>387</v>
      </c>
      <c r="F1241">
        <v>2000</v>
      </c>
      <c r="G1241">
        <v>15</v>
      </c>
    </row>
    <row r="1242" spans="2:7" x14ac:dyDescent="0.25">
      <c r="B1242" s="94" t="s">
        <v>94</v>
      </c>
      <c r="C1242" s="94" t="s">
        <v>127</v>
      </c>
      <c r="D1242">
        <v>4</v>
      </c>
      <c r="E1242" t="s">
        <v>390</v>
      </c>
      <c r="F1242">
        <v>15</v>
      </c>
      <c r="G1242">
        <v>10</v>
      </c>
    </row>
    <row r="1243" spans="2:7" x14ac:dyDescent="0.25">
      <c r="B1243" s="94" t="s">
        <v>94</v>
      </c>
      <c r="C1243" t="s">
        <v>154</v>
      </c>
      <c r="D1243">
        <v>1</v>
      </c>
      <c r="E1243" t="s">
        <v>392</v>
      </c>
      <c r="F1243">
        <v>0.5</v>
      </c>
      <c r="G1243">
        <v>15</v>
      </c>
    </row>
    <row r="1244" spans="2:7" x14ac:dyDescent="0.25">
      <c r="B1244" s="94" t="s">
        <v>94</v>
      </c>
      <c r="C1244" s="94" t="s">
        <v>154</v>
      </c>
      <c r="D1244">
        <v>2</v>
      </c>
      <c r="E1244" t="s">
        <v>387</v>
      </c>
      <c r="F1244">
        <v>200</v>
      </c>
      <c r="G1244">
        <v>5</v>
      </c>
    </row>
    <row r="1245" spans="2:7" x14ac:dyDescent="0.25">
      <c r="B1245" s="94" t="s">
        <v>94</v>
      </c>
      <c r="C1245" s="94" t="s">
        <v>154</v>
      </c>
      <c r="D1245">
        <v>3</v>
      </c>
      <c r="E1245" t="s">
        <v>390</v>
      </c>
      <c r="F1245">
        <v>10</v>
      </c>
      <c r="G1245">
        <v>5</v>
      </c>
    </row>
    <row r="1246" spans="2:7" x14ac:dyDescent="0.25">
      <c r="B1246" s="94" t="s">
        <v>94</v>
      </c>
      <c r="C1246" s="94" t="s">
        <v>154</v>
      </c>
      <c r="D1246">
        <v>4</v>
      </c>
      <c r="E1246" t="s">
        <v>395</v>
      </c>
      <c r="F1246">
        <v>200</v>
      </c>
      <c r="G1246">
        <v>2</v>
      </c>
    </row>
    <row r="1247" spans="2:7" x14ac:dyDescent="0.25">
      <c r="B1247" s="94" t="s">
        <v>94</v>
      </c>
      <c r="C1247" t="s">
        <v>158</v>
      </c>
      <c r="D1247">
        <v>1</v>
      </c>
      <c r="E1247" t="s">
        <v>392</v>
      </c>
      <c r="F1247">
        <v>5</v>
      </c>
      <c r="G1247">
        <v>30</v>
      </c>
    </row>
    <row r="1248" spans="2:7" x14ac:dyDescent="0.25">
      <c r="B1248" s="94" t="s">
        <v>94</v>
      </c>
      <c r="C1248" s="94" t="s">
        <v>158</v>
      </c>
      <c r="D1248">
        <v>2</v>
      </c>
      <c r="E1248" t="s">
        <v>387</v>
      </c>
      <c r="F1248">
        <v>50</v>
      </c>
      <c r="G1248">
        <v>10</v>
      </c>
    </row>
    <row r="1249" spans="2:7" x14ac:dyDescent="0.25">
      <c r="B1249" s="94" t="s">
        <v>94</v>
      </c>
      <c r="C1249" s="94" t="s">
        <v>158</v>
      </c>
      <c r="D1249">
        <v>3</v>
      </c>
      <c r="E1249" t="s">
        <v>390</v>
      </c>
      <c r="F1249">
        <v>10</v>
      </c>
      <c r="G1249">
        <v>10</v>
      </c>
    </row>
    <row r="1250" spans="2:7" x14ac:dyDescent="0.25">
      <c r="B1250" s="94" t="s">
        <v>94</v>
      </c>
      <c r="C1250" s="94" t="s">
        <v>158</v>
      </c>
      <c r="D1250">
        <v>4</v>
      </c>
      <c r="E1250" t="s">
        <v>395</v>
      </c>
      <c r="F1250">
        <v>50</v>
      </c>
      <c r="G1250">
        <v>10</v>
      </c>
    </row>
    <row r="1251" spans="2:7" x14ac:dyDescent="0.25">
      <c r="B1251" s="94" t="s">
        <v>94</v>
      </c>
      <c r="C1251" t="s">
        <v>160</v>
      </c>
      <c r="D1251">
        <v>1</v>
      </c>
      <c r="E1251" t="s">
        <v>387</v>
      </c>
      <c r="F1251">
        <v>500</v>
      </c>
      <c r="G1251">
        <v>40</v>
      </c>
    </row>
    <row r="1252" spans="2:7" x14ac:dyDescent="0.25">
      <c r="B1252" s="94" t="s">
        <v>94</v>
      </c>
      <c r="C1252" s="94" t="s">
        <v>160</v>
      </c>
      <c r="D1252">
        <v>2</v>
      </c>
      <c r="E1252" t="s">
        <v>392</v>
      </c>
      <c r="F1252">
        <v>1</v>
      </c>
      <c r="G1252">
        <v>100</v>
      </c>
    </row>
    <row r="1253" spans="2:7" x14ac:dyDescent="0.25">
      <c r="B1253" s="94" t="s">
        <v>94</v>
      </c>
      <c r="C1253" s="94" t="s">
        <v>160</v>
      </c>
      <c r="D1253">
        <v>3</v>
      </c>
      <c r="E1253" t="s">
        <v>390</v>
      </c>
      <c r="F1253">
        <v>10</v>
      </c>
      <c r="G1253">
        <v>40</v>
      </c>
    </row>
    <row r="1254" spans="2:7" x14ac:dyDescent="0.25">
      <c r="B1254" s="94" t="s">
        <v>94</v>
      </c>
      <c r="C1254" s="94" t="s">
        <v>160</v>
      </c>
      <c r="D1254">
        <v>4</v>
      </c>
      <c r="E1254" t="s">
        <v>393</v>
      </c>
      <c r="F1254">
        <v>300</v>
      </c>
      <c r="G1254">
        <v>25</v>
      </c>
    </row>
    <row r="1255" spans="2:7" x14ac:dyDescent="0.25">
      <c r="B1255" s="94" t="s">
        <v>94</v>
      </c>
      <c r="C1255" t="s">
        <v>165</v>
      </c>
      <c r="D1255">
        <v>1</v>
      </c>
      <c r="E1255" t="s">
        <v>392</v>
      </c>
      <c r="F1255">
        <v>8</v>
      </c>
      <c r="G1255">
        <v>10</v>
      </c>
    </row>
    <row r="1256" spans="2:7" x14ac:dyDescent="0.25">
      <c r="B1256" s="94" t="s">
        <v>94</v>
      </c>
      <c r="C1256" s="94" t="s">
        <v>165</v>
      </c>
      <c r="D1256">
        <v>2</v>
      </c>
      <c r="E1256" t="s">
        <v>387</v>
      </c>
      <c r="F1256">
        <v>100</v>
      </c>
      <c r="G1256">
        <v>6</v>
      </c>
    </row>
    <row r="1257" spans="2:7" x14ac:dyDescent="0.25">
      <c r="B1257" s="94" t="s">
        <v>94</v>
      </c>
      <c r="C1257" s="94" t="s">
        <v>165</v>
      </c>
      <c r="D1257">
        <v>3</v>
      </c>
      <c r="E1257" t="s">
        <v>390</v>
      </c>
      <c r="F1257">
        <v>5</v>
      </c>
      <c r="G1257">
        <v>6</v>
      </c>
    </row>
    <row r="1258" spans="2:7" x14ac:dyDescent="0.25">
      <c r="B1258" s="94" t="s">
        <v>94</v>
      </c>
      <c r="C1258" s="94" t="s">
        <v>165</v>
      </c>
      <c r="D1258">
        <v>4</v>
      </c>
      <c r="E1258" t="s">
        <v>393</v>
      </c>
      <c r="F1258">
        <v>50</v>
      </c>
      <c r="G1258">
        <v>2</v>
      </c>
    </row>
    <row r="1259" spans="2:7" x14ac:dyDescent="0.25">
      <c r="B1259" s="94" t="s">
        <v>94</v>
      </c>
      <c r="C1259" t="s">
        <v>174</v>
      </c>
      <c r="D1259">
        <v>1</v>
      </c>
      <c r="E1259" t="s">
        <v>393</v>
      </c>
      <c r="F1259">
        <v>1000</v>
      </c>
      <c r="G1259">
        <v>20</v>
      </c>
    </row>
    <row r="1260" spans="2:7" x14ac:dyDescent="0.25">
      <c r="B1260" s="94" t="s">
        <v>94</v>
      </c>
      <c r="C1260" s="94" t="s">
        <v>174</v>
      </c>
      <c r="D1260">
        <v>2</v>
      </c>
      <c r="E1260" t="s">
        <v>395</v>
      </c>
      <c r="F1260">
        <v>40</v>
      </c>
      <c r="G1260">
        <v>50</v>
      </c>
    </row>
    <row r="1261" spans="2:7" x14ac:dyDescent="0.25">
      <c r="B1261" s="94" t="s">
        <v>94</v>
      </c>
      <c r="C1261" s="94" t="s">
        <v>174</v>
      </c>
      <c r="D1261">
        <v>3</v>
      </c>
      <c r="E1261" t="s">
        <v>387</v>
      </c>
      <c r="F1261">
        <v>150</v>
      </c>
      <c r="G1261">
        <v>10</v>
      </c>
    </row>
    <row r="1262" spans="2:7" x14ac:dyDescent="0.25">
      <c r="B1262" s="94" t="s">
        <v>94</v>
      </c>
      <c r="C1262" s="94" t="s">
        <v>174</v>
      </c>
      <c r="D1262">
        <v>4</v>
      </c>
      <c r="E1262" t="s">
        <v>388</v>
      </c>
      <c r="F1262">
        <v>2000</v>
      </c>
      <c r="G1262">
        <v>10</v>
      </c>
    </row>
    <row r="1263" spans="2:7" x14ac:dyDescent="0.25">
      <c r="B1263" s="94" t="s">
        <v>94</v>
      </c>
      <c r="C1263" t="s">
        <v>227</v>
      </c>
      <c r="D1263">
        <v>1</v>
      </c>
      <c r="E1263" t="s">
        <v>392</v>
      </c>
      <c r="F1263">
        <v>15</v>
      </c>
      <c r="G1263">
        <v>10</v>
      </c>
    </row>
    <row r="1264" spans="2:7" x14ac:dyDescent="0.25">
      <c r="B1264" s="94" t="s">
        <v>94</v>
      </c>
      <c r="C1264" s="94" t="s">
        <v>227</v>
      </c>
      <c r="D1264">
        <v>2</v>
      </c>
      <c r="E1264" t="s">
        <v>387</v>
      </c>
      <c r="F1264">
        <v>15</v>
      </c>
      <c r="G1264">
        <v>10</v>
      </c>
    </row>
    <row r="1265" spans="2:7" x14ac:dyDescent="0.25">
      <c r="B1265" s="94" t="s">
        <v>94</v>
      </c>
      <c r="C1265" s="94" t="s">
        <v>227</v>
      </c>
      <c r="D1265">
        <v>3</v>
      </c>
      <c r="E1265" t="s">
        <v>390</v>
      </c>
      <c r="F1265">
        <v>15</v>
      </c>
      <c r="G1265">
        <v>10</v>
      </c>
    </row>
    <row r="1266" spans="2:7" x14ac:dyDescent="0.25">
      <c r="B1266" s="94" t="s">
        <v>94</v>
      </c>
      <c r="C1266" s="94" t="s">
        <v>227</v>
      </c>
      <c r="D1266">
        <v>4</v>
      </c>
      <c r="E1266" t="s">
        <v>395</v>
      </c>
      <c r="F1266">
        <v>15</v>
      </c>
      <c r="G1266">
        <v>10</v>
      </c>
    </row>
    <row r="1267" spans="2:7" x14ac:dyDescent="0.25">
      <c r="B1267" s="94" t="s">
        <v>94</v>
      </c>
      <c r="C1267" t="s">
        <v>182</v>
      </c>
      <c r="D1267">
        <v>1</v>
      </c>
      <c r="E1267" t="s">
        <v>387</v>
      </c>
      <c r="F1267">
        <v>200</v>
      </c>
      <c r="G1267">
        <v>5</v>
      </c>
    </row>
    <row r="1268" spans="2:7" x14ac:dyDescent="0.25">
      <c r="B1268" s="94" t="s">
        <v>94</v>
      </c>
      <c r="C1268" s="94" t="s">
        <v>182</v>
      </c>
      <c r="D1268">
        <v>2</v>
      </c>
      <c r="E1268" t="s">
        <v>393</v>
      </c>
      <c r="F1268">
        <v>300</v>
      </c>
      <c r="G1268">
        <v>5</v>
      </c>
    </row>
    <row r="1269" spans="2:7" x14ac:dyDescent="0.25">
      <c r="B1269" s="94" t="s">
        <v>94</v>
      </c>
      <c r="C1269" s="94" t="s">
        <v>182</v>
      </c>
      <c r="D1269">
        <v>3</v>
      </c>
      <c r="E1269" t="s">
        <v>395</v>
      </c>
      <c r="F1269">
        <v>5</v>
      </c>
      <c r="G1269">
        <v>3</v>
      </c>
    </row>
    <row r="1270" spans="2:7" x14ac:dyDescent="0.25">
      <c r="B1270" s="94" t="s">
        <v>94</v>
      </c>
      <c r="C1270" t="s">
        <v>187</v>
      </c>
      <c r="D1270">
        <v>1</v>
      </c>
      <c r="E1270" t="s">
        <v>388</v>
      </c>
      <c r="F1270">
        <v>15</v>
      </c>
      <c r="G1270">
        <v>10</v>
      </c>
    </row>
    <row r="1271" spans="2:7" x14ac:dyDescent="0.25">
      <c r="B1271" t="s">
        <v>101</v>
      </c>
      <c r="C1271" t="s">
        <v>231</v>
      </c>
      <c r="D1271">
        <v>1</v>
      </c>
      <c r="E1271" t="s">
        <v>35</v>
      </c>
      <c r="F1271">
        <v>1200</v>
      </c>
      <c r="G1271">
        <v>10</v>
      </c>
    </row>
    <row r="1272" spans="2:7" x14ac:dyDescent="0.25">
      <c r="B1272" s="94" t="s">
        <v>101</v>
      </c>
      <c r="C1272" s="94" t="s">
        <v>231</v>
      </c>
      <c r="D1272">
        <v>2</v>
      </c>
      <c r="E1272" t="s">
        <v>389</v>
      </c>
      <c r="F1272">
        <v>92</v>
      </c>
      <c r="G1272">
        <v>50</v>
      </c>
    </row>
    <row r="1273" spans="2:7" x14ac:dyDescent="0.25">
      <c r="B1273" s="94" t="s">
        <v>101</v>
      </c>
      <c r="C1273" s="94" t="s">
        <v>231</v>
      </c>
      <c r="D1273">
        <v>3</v>
      </c>
      <c r="E1273" t="s">
        <v>391</v>
      </c>
      <c r="F1273">
        <v>15000</v>
      </c>
      <c r="G1273">
        <v>1</v>
      </c>
    </row>
    <row r="1274" spans="2:7" x14ac:dyDescent="0.25">
      <c r="B1274" s="94" t="s">
        <v>101</v>
      </c>
      <c r="C1274" t="s">
        <v>127</v>
      </c>
      <c r="D1274">
        <v>1</v>
      </c>
      <c r="E1274" t="s">
        <v>35</v>
      </c>
      <c r="F1274">
        <v>50</v>
      </c>
      <c r="G1274">
        <v>10</v>
      </c>
    </row>
    <row r="1275" spans="2:7" x14ac:dyDescent="0.25">
      <c r="B1275" s="94" t="s">
        <v>101</v>
      </c>
      <c r="C1275" s="94" t="s">
        <v>127</v>
      </c>
      <c r="D1275">
        <v>2</v>
      </c>
      <c r="E1275" t="s">
        <v>389</v>
      </c>
      <c r="F1275">
        <v>50</v>
      </c>
      <c r="G1275">
        <v>15</v>
      </c>
    </row>
    <row r="1276" spans="2:7" x14ac:dyDescent="0.25">
      <c r="B1276" s="94" t="s">
        <v>101</v>
      </c>
      <c r="C1276" s="94" t="s">
        <v>127</v>
      </c>
      <c r="D1276">
        <v>3</v>
      </c>
      <c r="E1276" t="s">
        <v>394</v>
      </c>
      <c r="F1276">
        <v>2000</v>
      </c>
      <c r="G1276">
        <v>10</v>
      </c>
    </row>
    <row r="1277" spans="2:7" x14ac:dyDescent="0.25">
      <c r="B1277" s="94" t="s">
        <v>101</v>
      </c>
      <c r="C1277" s="94" t="s">
        <v>127</v>
      </c>
      <c r="D1277">
        <v>4</v>
      </c>
      <c r="E1277" t="s">
        <v>391</v>
      </c>
      <c r="F1277">
        <v>15</v>
      </c>
      <c r="G1277">
        <v>10</v>
      </c>
    </row>
    <row r="1278" spans="2:7" x14ac:dyDescent="0.25">
      <c r="B1278" s="94" t="s">
        <v>101</v>
      </c>
      <c r="C1278" t="s">
        <v>154</v>
      </c>
      <c r="D1278">
        <v>1</v>
      </c>
      <c r="E1278" t="s">
        <v>394</v>
      </c>
      <c r="F1278">
        <v>1000</v>
      </c>
      <c r="G1278">
        <v>10</v>
      </c>
    </row>
    <row r="1279" spans="2:7" x14ac:dyDescent="0.25">
      <c r="B1279" s="94" t="s">
        <v>101</v>
      </c>
      <c r="C1279" t="s">
        <v>158</v>
      </c>
      <c r="D1279">
        <v>1</v>
      </c>
      <c r="E1279" t="s">
        <v>389</v>
      </c>
      <c r="F1279">
        <v>30</v>
      </c>
      <c r="G1279">
        <v>15</v>
      </c>
    </row>
    <row r="1280" spans="2:7" x14ac:dyDescent="0.25">
      <c r="B1280" s="94" t="s">
        <v>101</v>
      </c>
      <c r="C1280" s="94" t="s">
        <v>158</v>
      </c>
      <c r="D1280">
        <v>2</v>
      </c>
      <c r="E1280" t="s">
        <v>35</v>
      </c>
      <c r="F1280">
        <v>15</v>
      </c>
      <c r="G1280">
        <v>20</v>
      </c>
    </row>
    <row r="1281" spans="2:7" x14ac:dyDescent="0.25">
      <c r="B1281" s="94" t="s">
        <v>101</v>
      </c>
      <c r="C1281" s="94" t="s">
        <v>158</v>
      </c>
      <c r="D1281">
        <v>3</v>
      </c>
      <c r="E1281" t="s">
        <v>396</v>
      </c>
      <c r="F1281">
        <v>10</v>
      </c>
      <c r="G1281">
        <v>4</v>
      </c>
    </row>
    <row r="1282" spans="2:7" x14ac:dyDescent="0.25">
      <c r="B1282" s="94" t="s">
        <v>101</v>
      </c>
      <c r="C1282" t="s">
        <v>160</v>
      </c>
      <c r="D1282">
        <v>1</v>
      </c>
      <c r="E1282" t="s">
        <v>35</v>
      </c>
      <c r="F1282">
        <v>400</v>
      </c>
      <c r="G1282">
        <v>10</v>
      </c>
    </row>
    <row r="1283" spans="2:7" x14ac:dyDescent="0.25">
      <c r="B1283" s="94" t="s">
        <v>101</v>
      </c>
      <c r="C1283" t="s">
        <v>165</v>
      </c>
      <c r="D1283">
        <v>1</v>
      </c>
      <c r="E1283" t="s">
        <v>389</v>
      </c>
      <c r="F1283">
        <v>45</v>
      </c>
      <c r="G1283">
        <v>4</v>
      </c>
    </row>
    <row r="1284" spans="2:7" x14ac:dyDescent="0.25">
      <c r="B1284" s="94" t="s">
        <v>101</v>
      </c>
      <c r="C1284" s="94" t="s">
        <v>165</v>
      </c>
      <c r="D1284">
        <v>2</v>
      </c>
      <c r="E1284" t="s">
        <v>391</v>
      </c>
      <c r="F1284">
        <v>100</v>
      </c>
      <c r="G1284">
        <v>2</v>
      </c>
    </row>
    <row r="1285" spans="2:7" x14ac:dyDescent="0.25">
      <c r="B1285" s="94" t="s">
        <v>101</v>
      </c>
      <c r="C1285" s="94" t="s">
        <v>165</v>
      </c>
      <c r="D1285">
        <v>3</v>
      </c>
      <c r="E1285" t="s">
        <v>396</v>
      </c>
      <c r="F1285">
        <v>20</v>
      </c>
      <c r="G1285">
        <v>4</v>
      </c>
    </row>
    <row r="1286" spans="2:7" x14ac:dyDescent="0.25">
      <c r="B1286" s="94" t="s">
        <v>101</v>
      </c>
      <c r="C1286" s="94" t="s">
        <v>165</v>
      </c>
      <c r="D1286">
        <v>4</v>
      </c>
      <c r="E1286" t="s">
        <v>35</v>
      </c>
      <c r="F1286">
        <v>40</v>
      </c>
      <c r="G1286">
        <v>5</v>
      </c>
    </row>
    <row r="1287" spans="2:7" x14ac:dyDescent="0.25">
      <c r="B1287" s="94" t="s">
        <v>101</v>
      </c>
      <c r="C1287" t="s">
        <v>174</v>
      </c>
      <c r="D1287">
        <v>1</v>
      </c>
      <c r="E1287" t="s">
        <v>394</v>
      </c>
      <c r="F1287">
        <v>2000</v>
      </c>
      <c r="G1287">
        <v>10</v>
      </c>
    </row>
    <row r="1288" spans="2:7" x14ac:dyDescent="0.25">
      <c r="B1288" s="94" t="s">
        <v>101</v>
      </c>
      <c r="C1288" s="94" t="s">
        <v>174</v>
      </c>
      <c r="D1288">
        <v>2</v>
      </c>
      <c r="E1288" t="s">
        <v>35</v>
      </c>
      <c r="F1288">
        <v>40</v>
      </c>
      <c r="G1288">
        <v>50</v>
      </c>
    </row>
    <row r="1289" spans="2:7" x14ac:dyDescent="0.25">
      <c r="B1289" s="94" t="s">
        <v>101</v>
      </c>
      <c r="C1289" s="94" t="s">
        <v>174</v>
      </c>
      <c r="D1289">
        <v>3</v>
      </c>
      <c r="E1289" t="s">
        <v>389</v>
      </c>
      <c r="F1289">
        <v>10</v>
      </c>
      <c r="G1289">
        <v>10</v>
      </c>
    </row>
    <row r="1290" spans="2:7" x14ac:dyDescent="0.25">
      <c r="B1290" s="94" t="s">
        <v>101</v>
      </c>
      <c r="C1290" t="s">
        <v>227</v>
      </c>
      <c r="D1290">
        <v>1</v>
      </c>
      <c r="E1290" t="s">
        <v>389</v>
      </c>
      <c r="F1290">
        <v>100</v>
      </c>
      <c r="G1290">
        <v>10</v>
      </c>
    </row>
    <row r="1291" spans="2:7" x14ac:dyDescent="0.25">
      <c r="B1291" s="94" t="s">
        <v>101</v>
      </c>
      <c r="C1291" s="94" t="s">
        <v>227</v>
      </c>
      <c r="D1291">
        <v>2</v>
      </c>
      <c r="E1291" t="s">
        <v>387</v>
      </c>
      <c r="F1291">
        <v>100</v>
      </c>
      <c r="G1291">
        <v>10</v>
      </c>
    </row>
    <row r="1292" spans="2:7" x14ac:dyDescent="0.25">
      <c r="B1292" s="94" t="s">
        <v>101</v>
      </c>
      <c r="C1292" s="94" t="s">
        <v>227</v>
      </c>
      <c r="D1292">
        <v>3</v>
      </c>
      <c r="E1292" t="s">
        <v>396</v>
      </c>
      <c r="F1292">
        <v>150</v>
      </c>
      <c r="G1292">
        <v>10</v>
      </c>
    </row>
    <row r="1293" spans="2:7" x14ac:dyDescent="0.25">
      <c r="B1293" s="94" t="s">
        <v>101</v>
      </c>
      <c r="C1293" s="94" t="s">
        <v>227</v>
      </c>
      <c r="D1293">
        <v>4</v>
      </c>
      <c r="E1293" t="s">
        <v>35</v>
      </c>
      <c r="F1293">
        <v>15</v>
      </c>
      <c r="G1293">
        <v>10</v>
      </c>
    </row>
    <row r="1294" spans="2:7" x14ac:dyDescent="0.25">
      <c r="B1294" s="94" t="s">
        <v>101</v>
      </c>
      <c r="C1294" t="s">
        <v>182</v>
      </c>
      <c r="D1294">
        <v>1</v>
      </c>
      <c r="E1294" t="s">
        <v>35</v>
      </c>
      <c r="F1294">
        <v>150</v>
      </c>
      <c r="G1294">
        <v>1</v>
      </c>
    </row>
    <row r="1295" spans="2:7" x14ac:dyDescent="0.25">
      <c r="B1295" s="94" t="s">
        <v>101</v>
      </c>
      <c r="C1295" s="94" t="s">
        <v>182</v>
      </c>
      <c r="D1295">
        <v>2</v>
      </c>
      <c r="E1295" t="s">
        <v>389</v>
      </c>
      <c r="F1295">
        <v>15</v>
      </c>
      <c r="G1295">
        <v>5</v>
      </c>
    </row>
    <row r="1296" spans="2:7" x14ac:dyDescent="0.25">
      <c r="B1296" s="94" t="s">
        <v>101</v>
      </c>
      <c r="C1296" t="s">
        <v>187</v>
      </c>
      <c r="D1296">
        <v>1</v>
      </c>
      <c r="E1296" t="s">
        <v>35</v>
      </c>
      <c r="F1296">
        <v>15</v>
      </c>
      <c r="G1296">
        <v>10</v>
      </c>
    </row>
    <row r="1297" spans="2:13" x14ac:dyDescent="0.25">
      <c r="B1297" s="94" t="s">
        <v>101</v>
      </c>
      <c r="C1297" s="94" t="s">
        <v>187</v>
      </c>
      <c r="D1297">
        <v>2</v>
      </c>
      <c r="E1297" t="s">
        <v>387</v>
      </c>
      <c r="F1297">
        <v>15</v>
      </c>
      <c r="G1297">
        <v>10</v>
      </c>
    </row>
    <row r="1300" spans="2:13" x14ac:dyDescent="0.25">
      <c r="B1300" t="str">
        <f>C1300&amp;"_"&amp;D1300</f>
        <v>Big Bend_Energy</v>
      </c>
      <c r="C1300" s="37" t="s">
        <v>231</v>
      </c>
      <c r="D1300" t="s">
        <v>387</v>
      </c>
      <c r="E1300">
        <v>0.33333333333333331</v>
      </c>
      <c r="H1300" s="15" t="s">
        <v>401</v>
      </c>
      <c r="I1300" s="94" t="b">
        <f>H1300=B1300</f>
        <v>0</v>
      </c>
      <c r="J1300" s="94"/>
      <c r="K1300" s="94"/>
      <c r="L1300" s="94"/>
      <c r="M1300" s="94"/>
    </row>
    <row r="1301" spans="2:13" x14ac:dyDescent="0.25">
      <c r="B1301" s="94" t="str">
        <f t="shared" ref="B1301:B1335" si="0">C1301&amp;"_"&amp;D1301</f>
        <v>Big Bend_Sage Grouse</v>
      </c>
      <c r="C1301" s="37" t="s">
        <v>231</v>
      </c>
      <c r="D1301" t="s">
        <v>388</v>
      </c>
      <c r="G1301" s="94"/>
    </row>
    <row r="1302" spans="2:13" x14ac:dyDescent="0.25">
      <c r="B1302" s="94" t="str">
        <f t="shared" si="0"/>
        <v>Big Bend_Organic</v>
      </c>
      <c r="C1302" s="37" t="s">
        <v>231</v>
      </c>
      <c r="D1302" t="s">
        <v>390</v>
      </c>
      <c r="E1302">
        <v>0.55555555555555558</v>
      </c>
      <c r="G1302" s="94"/>
    </row>
    <row r="1303" spans="2:13" x14ac:dyDescent="0.25">
      <c r="B1303" s="94" t="str">
        <f t="shared" si="0"/>
        <v>Big Bend_Hoop houses</v>
      </c>
      <c r="C1303" s="37" t="s">
        <v>231</v>
      </c>
      <c r="D1303" t="s">
        <v>392</v>
      </c>
      <c r="E1303">
        <v>0.1111111111111111</v>
      </c>
      <c r="G1303" s="94"/>
    </row>
    <row r="1304" spans="2:13" x14ac:dyDescent="0.25">
      <c r="B1304" s="94" t="str">
        <f t="shared" si="0"/>
        <v>North Central_Sage Grouse</v>
      </c>
      <c r="C1304" t="s">
        <v>127</v>
      </c>
      <c r="D1304" t="s">
        <v>388</v>
      </c>
      <c r="E1304">
        <v>0.2851033499643621</v>
      </c>
      <c r="G1304" s="94"/>
    </row>
    <row r="1305" spans="2:13" x14ac:dyDescent="0.25">
      <c r="B1305" s="94" t="str">
        <f t="shared" si="0"/>
        <v>North Central_Air Quality</v>
      </c>
      <c r="C1305" s="94" t="s">
        <v>127</v>
      </c>
      <c r="D1305" t="s">
        <v>393</v>
      </c>
      <c r="E1305">
        <v>0.2851033499643621</v>
      </c>
      <c r="G1305" s="94"/>
    </row>
    <row r="1306" spans="2:13" x14ac:dyDescent="0.25">
      <c r="B1306" s="94" t="str">
        <f t="shared" si="0"/>
        <v>North Central_Energy</v>
      </c>
      <c r="C1306" s="94" t="s">
        <v>127</v>
      </c>
      <c r="D1306" t="s">
        <v>387</v>
      </c>
      <c r="E1306">
        <v>0.42765502494654312</v>
      </c>
      <c r="G1306" s="94"/>
      <c r="H1306" s="94"/>
    </row>
    <row r="1307" spans="2:13" x14ac:dyDescent="0.25">
      <c r="B1307" s="94" t="str">
        <f t="shared" si="0"/>
        <v>North Central_Organic</v>
      </c>
      <c r="C1307" s="94" t="s">
        <v>127</v>
      </c>
      <c r="D1307" t="s">
        <v>390</v>
      </c>
      <c r="E1307">
        <v>2.1382751247327157E-3</v>
      </c>
      <c r="G1307" s="94"/>
      <c r="H1307" s="94"/>
    </row>
    <row r="1308" spans="2:13" x14ac:dyDescent="0.25">
      <c r="B1308" s="94" t="str">
        <f t="shared" si="0"/>
        <v>Northeast_Hoop houses</v>
      </c>
      <c r="C1308" t="s">
        <v>154</v>
      </c>
      <c r="D1308" t="s">
        <v>392</v>
      </c>
      <c r="E1308">
        <v>5.1457975986277877E-3</v>
      </c>
      <c r="G1308" s="94"/>
      <c r="H1308" s="94"/>
    </row>
    <row r="1309" spans="2:13" x14ac:dyDescent="0.25">
      <c r="B1309" s="94" t="str">
        <f t="shared" si="0"/>
        <v>Northeast_Energy</v>
      </c>
      <c r="C1309" s="94" t="s">
        <v>154</v>
      </c>
      <c r="D1309" t="s">
        <v>387</v>
      </c>
      <c r="E1309">
        <v>0.68610634648370494</v>
      </c>
      <c r="G1309" s="94"/>
      <c r="H1309" s="94"/>
    </row>
    <row r="1310" spans="2:13" x14ac:dyDescent="0.25">
      <c r="B1310" s="94" t="str">
        <f t="shared" si="0"/>
        <v>Northeast_Organic</v>
      </c>
      <c r="C1310" s="94" t="s">
        <v>154</v>
      </c>
      <c r="D1310" t="s">
        <v>390</v>
      </c>
      <c r="E1310">
        <v>3.430531732418525E-2</v>
      </c>
      <c r="G1310" s="94"/>
      <c r="H1310" s="94"/>
    </row>
    <row r="1311" spans="2:13" x14ac:dyDescent="0.25">
      <c r="B1311" s="94" t="str">
        <f t="shared" si="0"/>
        <v>Northeast_National Water Quality Initiative - Landscape</v>
      </c>
      <c r="C1311" s="94" t="s">
        <v>154</v>
      </c>
      <c r="D1311" t="s">
        <v>395</v>
      </c>
      <c r="E1311">
        <v>0.274442538593482</v>
      </c>
      <c r="G1311" s="94"/>
      <c r="H1311" s="94"/>
    </row>
    <row r="1312" spans="2:13" x14ac:dyDescent="0.25">
      <c r="B1312" s="94" t="str">
        <f t="shared" si="0"/>
        <v>Northwest_Hoop houses</v>
      </c>
      <c r="C1312" t="s">
        <v>158</v>
      </c>
      <c r="D1312" t="s">
        <v>392</v>
      </c>
      <c r="E1312">
        <v>0.12</v>
      </c>
      <c r="G1312" s="94"/>
      <c r="H1312" s="94"/>
    </row>
    <row r="1313" spans="2:8" x14ac:dyDescent="0.25">
      <c r="B1313" s="94" t="str">
        <f t="shared" si="0"/>
        <v>Northwest_Energy</v>
      </c>
      <c r="C1313" s="94" t="s">
        <v>158</v>
      </c>
      <c r="D1313" t="s">
        <v>387</v>
      </c>
      <c r="E1313">
        <v>0.4</v>
      </c>
      <c r="G1313" s="94"/>
      <c r="H1313" s="94"/>
    </row>
    <row r="1314" spans="2:8" x14ac:dyDescent="0.25">
      <c r="B1314" s="94" t="str">
        <f t="shared" si="0"/>
        <v>Northwest_Organic</v>
      </c>
      <c r="C1314" s="94" t="s">
        <v>158</v>
      </c>
      <c r="D1314" t="s">
        <v>390</v>
      </c>
      <c r="E1314">
        <v>0.08</v>
      </c>
      <c r="G1314" s="94"/>
      <c r="H1314" s="94"/>
    </row>
    <row r="1315" spans="2:8" x14ac:dyDescent="0.25">
      <c r="B1315" s="94" t="str">
        <f t="shared" si="0"/>
        <v>Northwest_National Water Quality Initiative - Landscape</v>
      </c>
      <c r="C1315" s="94" t="s">
        <v>158</v>
      </c>
      <c r="D1315" t="s">
        <v>395</v>
      </c>
      <c r="E1315">
        <v>0.4</v>
      </c>
      <c r="G1315" s="94"/>
      <c r="H1315" s="94"/>
    </row>
    <row r="1316" spans="2:8" x14ac:dyDescent="0.25">
      <c r="B1316" s="94" t="str">
        <f t="shared" si="0"/>
        <v>Palouse_Energy</v>
      </c>
      <c r="C1316" t="s">
        <v>160</v>
      </c>
      <c r="D1316" t="s">
        <v>387</v>
      </c>
      <c r="E1316">
        <v>0.7142857142857143</v>
      </c>
      <c r="G1316" s="94"/>
      <c r="H1316" s="94"/>
    </row>
    <row r="1317" spans="2:8" x14ac:dyDescent="0.25">
      <c r="B1317" s="94" t="str">
        <f t="shared" si="0"/>
        <v>Palouse_Hoop houses</v>
      </c>
      <c r="C1317" s="94" t="s">
        <v>160</v>
      </c>
      <c r="D1317" t="s">
        <v>392</v>
      </c>
      <c r="E1317">
        <v>3.5714285714285713E-3</v>
      </c>
      <c r="G1317" s="94"/>
      <c r="H1317" s="94"/>
    </row>
    <row r="1318" spans="2:8" x14ac:dyDescent="0.25">
      <c r="B1318" s="94" t="str">
        <f t="shared" si="0"/>
        <v>Palouse_Organic</v>
      </c>
      <c r="C1318" s="94" t="s">
        <v>160</v>
      </c>
      <c r="D1318" t="s">
        <v>390</v>
      </c>
      <c r="E1318">
        <v>1.4285714285714285E-2</v>
      </c>
      <c r="G1318" s="94"/>
      <c r="H1318" s="94"/>
    </row>
    <row r="1319" spans="2:8" x14ac:dyDescent="0.25">
      <c r="B1319" s="94" t="str">
        <f t="shared" si="0"/>
        <v>Palouse_Air Quality</v>
      </c>
      <c r="C1319" s="94" t="s">
        <v>160</v>
      </c>
      <c r="D1319" t="s">
        <v>393</v>
      </c>
      <c r="E1319">
        <v>0.26785714285714285</v>
      </c>
      <c r="G1319" s="94"/>
      <c r="H1319" s="94"/>
    </row>
    <row r="1320" spans="2:8" x14ac:dyDescent="0.25">
      <c r="B1320" s="94" t="str">
        <f t="shared" si="0"/>
        <v>Puget Sound_Hoop houses</v>
      </c>
      <c r="C1320" t="s">
        <v>165</v>
      </c>
      <c r="D1320" t="s">
        <v>392</v>
      </c>
      <c r="E1320">
        <v>9.8765432098765427E-2</v>
      </c>
      <c r="G1320" s="94"/>
      <c r="H1320" s="94"/>
    </row>
    <row r="1321" spans="2:8" x14ac:dyDescent="0.25">
      <c r="B1321" s="94" t="str">
        <f t="shared" si="0"/>
        <v>Puget Sound_Energy</v>
      </c>
      <c r="C1321" s="94" t="s">
        <v>165</v>
      </c>
      <c r="D1321" t="s">
        <v>387</v>
      </c>
      <c r="E1321">
        <v>0.7407407407407407</v>
      </c>
      <c r="G1321" s="94"/>
      <c r="H1321" s="94"/>
    </row>
    <row r="1322" spans="2:8" x14ac:dyDescent="0.25">
      <c r="B1322" s="94" t="str">
        <f t="shared" si="0"/>
        <v>Puget Sound_Organic</v>
      </c>
      <c r="C1322" s="94" t="s">
        <v>165</v>
      </c>
      <c r="D1322" t="s">
        <v>390</v>
      </c>
      <c r="E1322">
        <v>3.7037037037037035E-2</v>
      </c>
      <c r="G1322" s="94"/>
      <c r="H1322" s="94"/>
    </row>
    <row r="1323" spans="2:8" x14ac:dyDescent="0.25">
      <c r="B1323" s="94" t="str">
        <f t="shared" si="0"/>
        <v>Puget Sound_Air Quality</v>
      </c>
      <c r="C1323" s="94" t="s">
        <v>165</v>
      </c>
      <c r="D1323" t="s">
        <v>393</v>
      </c>
      <c r="E1323">
        <v>0.12345679012345678</v>
      </c>
      <c r="G1323" s="94"/>
      <c r="H1323" s="94"/>
    </row>
    <row r="1324" spans="2:8" x14ac:dyDescent="0.25">
      <c r="B1324" s="94" t="str">
        <f t="shared" si="0"/>
        <v>South Central_Air Quality</v>
      </c>
      <c r="C1324" t="s">
        <v>174</v>
      </c>
      <c r="D1324" t="s">
        <v>393</v>
      </c>
      <c r="E1324">
        <v>0.45977011494252873</v>
      </c>
      <c r="G1324" s="94"/>
      <c r="H1324" s="94"/>
    </row>
    <row r="1325" spans="2:8" x14ac:dyDescent="0.25">
      <c r="B1325" s="94" t="str">
        <f t="shared" si="0"/>
        <v>South Central_National Water Quality Initiative - Landscape</v>
      </c>
      <c r="C1325" s="94" t="s">
        <v>174</v>
      </c>
      <c r="D1325" t="s">
        <v>395</v>
      </c>
      <c r="E1325">
        <v>4.5977011494252873E-2</v>
      </c>
      <c r="G1325" s="94"/>
      <c r="H1325" s="94"/>
    </row>
    <row r="1326" spans="2:8" x14ac:dyDescent="0.25">
      <c r="B1326" s="94" t="str">
        <f t="shared" si="0"/>
        <v>South Central_Energy</v>
      </c>
      <c r="C1326" s="94" t="s">
        <v>174</v>
      </c>
      <c r="D1326" t="s">
        <v>387</v>
      </c>
      <c r="E1326">
        <v>3.4482758620689655E-2</v>
      </c>
      <c r="G1326" s="94"/>
      <c r="H1326" s="94"/>
    </row>
    <row r="1327" spans="2:8" x14ac:dyDescent="0.25">
      <c r="B1327" s="94" t="str">
        <f t="shared" si="0"/>
        <v>South Central_Sage Grouse</v>
      </c>
      <c r="C1327" s="94" t="s">
        <v>174</v>
      </c>
      <c r="D1327" t="s">
        <v>388</v>
      </c>
      <c r="E1327">
        <v>0.45977011494252873</v>
      </c>
      <c r="G1327" s="94"/>
      <c r="H1327" s="94"/>
    </row>
    <row r="1328" spans="2:8" x14ac:dyDescent="0.25">
      <c r="B1328" s="94" t="str">
        <f t="shared" si="0"/>
        <v>Southwest_Hoop houses</v>
      </c>
      <c r="C1328" s="94" t="s">
        <v>227</v>
      </c>
      <c r="D1328" t="s">
        <v>392</v>
      </c>
      <c r="E1328">
        <v>0.25</v>
      </c>
      <c r="G1328" s="94"/>
      <c r="H1328" s="94"/>
    </row>
    <row r="1329" spans="2:8" x14ac:dyDescent="0.25">
      <c r="B1329" s="94" t="str">
        <f t="shared" si="0"/>
        <v>Southwest_Energy</v>
      </c>
      <c r="C1329" t="s">
        <v>227</v>
      </c>
      <c r="D1329" t="s">
        <v>387</v>
      </c>
      <c r="E1329">
        <v>0.25</v>
      </c>
      <c r="G1329" s="94"/>
      <c r="H1329" s="94"/>
    </row>
    <row r="1330" spans="2:8" x14ac:dyDescent="0.25">
      <c r="B1330" s="94" t="str">
        <f t="shared" si="0"/>
        <v>Southwest_Organic</v>
      </c>
      <c r="C1330" s="94" t="s">
        <v>227</v>
      </c>
      <c r="D1330" t="s">
        <v>390</v>
      </c>
      <c r="E1330">
        <v>0.25</v>
      </c>
      <c r="G1330" s="94"/>
      <c r="H1330" s="94"/>
    </row>
    <row r="1331" spans="2:8" x14ac:dyDescent="0.25">
      <c r="B1331" s="94" t="str">
        <f t="shared" si="0"/>
        <v>Southwest_National Water Quality Initiative - Landscape</v>
      </c>
      <c r="C1331" s="94" t="s">
        <v>227</v>
      </c>
      <c r="D1331" t="s">
        <v>395</v>
      </c>
      <c r="E1331">
        <v>0.25</v>
      </c>
      <c r="G1331" s="94"/>
      <c r="H1331" s="94"/>
    </row>
    <row r="1332" spans="2:8" x14ac:dyDescent="0.25">
      <c r="B1332" s="94" t="str">
        <f t="shared" si="0"/>
        <v>Snake River_Energy</v>
      </c>
      <c r="C1332" t="s">
        <v>182</v>
      </c>
      <c r="D1332" t="s">
        <v>387</v>
      </c>
      <c r="E1332">
        <v>0.39761431411530818</v>
      </c>
      <c r="G1332" s="94"/>
      <c r="H1332" s="94"/>
    </row>
    <row r="1333" spans="2:8" x14ac:dyDescent="0.25">
      <c r="B1333" s="94" t="str">
        <f t="shared" si="0"/>
        <v>Snake River_Air Quality</v>
      </c>
      <c r="C1333" s="94" t="s">
        <v>182</v>
      </c>
      <c r="D1333" t="s">
        <v>393</v>
      </c>
      <c r="E1333">
        <v>0.59642147117296218</v>
      </c>
      <c r="G1333" s="94"/>
      <c r="H1333" s="94"/>
    </row>
    <row r="1334" spans="2:8" x14ac:dyDescent="0.25">
      <c r="B1334" s="94" t="str">
        <f t="shared" si="0"/>
        <v>Snake River_National Water Quality Initiative - Landscape</v>
      </c>
      <c r="C1334" s="94" t="s">
        <v>182</v>
      </c>
      <c r="D1334" t="s">
        <v>395</v>
      </c>
      <c r="E1334">
        <v>5.9642147117296221E-3</v>
      </c>
      <c r="G1334" s="94"/>
      <c r="H1334" s="94"/>
    </row>
    <row r="1335" spans="2:8" x14ac:dyDescent="0.25">
      <c r="B1335" s="94" t="str">
        <f t="shared" si="0"/>
        <v>West Palouse_Sage Grouse</v>
      </c>
      <c r="C1335" t="s">
        <v>187</v>
      </c>
      <c r="D1335" t="s">
        <v>388</v>
      </c>
      <c r="E1335">
        <v>1</v>
      </c>
      <c r="G1335" s="94"/>
      <c r="H1335" s="94"/>
    </row>
    <row r="1338" spans="2:8" x14ac:dyDescent="0.25">
      <c r="B1338" s="94" t="str">
        <f t="shared" ref="B1338:B1364" si="1">C1338&amp;"_"&amp;D1338</f>
        <v>Big Bend_RCPP</v>
      </c>
      <c r="C1338" t="s">
        <v>231</v>
      </c>
      <c r="D1338" t="s">
        <v>35</v>
      </c>
      <c r="E1338">
        <v>0.379746835443038</v>
      </c>
      <c r="G1338" t="b">
        <v>0</v>
      </c>
      <c r="H1338" s="94" t="s">
        <v>387</v>
      </c>
    </row>
    <row r="1339" spans="2:8" x14ac:dyDescent="0.25">
      <c r="B1339" s="94" t="str">
        <f t="shared" si="1"/>
        <v>Big Bend_PSHIP (Salmon Recovery)</v>
      </c>
      <c r="C1339" s="94" t="s">
        <v>231</v>
      </c>
      <c r="D1339" t="s">
        <v>389</v>
      </c>
      <c r="E1339">
        <v>0.14556962025316456</v>
      </c>
      <c r="G1339" s="94" t="b">
        <v>0</v>
      </c>
      <c r="H1339" s="94" t="s">
        <v>389</v>
      </c>
    </row>
    <row r="1340" spans="2:8" x14ac:dyDescent="0.25">
      <c r="B1340" s="94" t="str">
        <f t="shared" si="1"/>
        <v>Big Bend_Sentinel Lands (with DOD Lands)</v>
      </c>
      <c r="C1340" s="94" t="s">
        <v>231</v>
      </c>
      <c r="D1340" t="s">
        <v>391</v>
      </c>
      <c r="E1340">
        <v>0.47468354430379744</v>
      </c>
      <c r="G1340" s="94" t="b">
        <v>0</v>
      </c>
      <c r="H1340" s="94" t="s">
        <v>35</v>
      </c>
    </row>
    <row r="1341" spans="2:8" x14ac:dyDescent="0.25">
      <c r="B1341" s="94" t="str">
        <f t="shared" si="1"/>
        <v>North Central_RCPP</v>
      </c>
      <c r="C1341" t="s">
        <v>127</v>
      </c>
      <c r="D1341" t="s">
        <v>35</v>
      </c>
      <c r="E1341">
        <v>2.336448598130841E-2</v>
      </c>
      <c r="G1341" s="94" t="b">
        <v>0</v>
      </c>
      <c r="H1341" s="94" t="s">
        <v>391</v>
      </c>
    </row>
    <row r="1342" spans="2:8" x14ac:dyDescent="0.25">
      <c r="B1342" s="94" t="str">
        <f t="shared" si="1"/>
        <v>North Central_PSHIP (Salmon Recovery)</v>
      </c>
      <c r="C1342" s="94" t="s">
        <v>127</v>
      </c>
      <c r="D1342" t="s">
        <v>389</v>
      </c>
      <c r="E1342">
        <v>3.5046728971962614E-2</v>
      </c>
      <c r="G1342" s="94" t="b">
        <v>0</v>
      </c>
      <c r="H1342" s="94" t="s">
        <v>396</v>
      </c>
    </row>
    <row r="1343" spans="2:8" x14ac:dyDescent="0.25">
      <c r="B1343" s="94" t="str">
        <f t="shared" si="1"/>
        <v>North Central_Wildfire</v>
      </c>
      <c r="C1343" s="94" t="s">
        <v>127</v>
      </c>
      <c r="D1343" t="s">
        <v>394</v>
      </c>
      <c r="E1343">
        <v>0.93457943925233644</v>
      </c>
      <c r="G1343" s="94" t="b">
        <v>0</v>
      </c>
      <c r="H1343" s="94" t="s">
        <v>394</v>
      </c>
    </row>
    <row r="1344" spans="2:8" x14ac:dyDescent="0.25">
      <c r="B1344" s="94" t="str">
        <f t="shared" si="1"/>
        <v>North Central_Sentinel Lands (with DOD Lands)</v>
      </c>
      <c r="C1344" s="94" t="s">
        <v>127</v>
      </c>
      <c r="D1344" t="s">
        <v>391</v>
      </c>
      <c r="E1344">
        <v>7.0093457943925233E-3</v>
      </c>
      <c r="G1344" s="94"/>
      <c r="H1344" s="94"/>
    </row>
    <row r="1345" spans="2:8" x14ac:dyDescent="0.25">
      <c r="B1345" s="94" t="str">
        <f t="shared" si="1"/>
        <v>Northeast_Wildfire</v>
      </c>
      <c r="C1345" t="s">
        <v>154</v>
      </c>
      <c r="D1345" t="s">
        <v>394</v>
      </c>
      <c r="E1345">
        <v>1</v>
      </c>
      <c r="G1345" s="94"/>
      <c r="H1345" s="94"/>
    </row>
    <row r="1346" spans="2:8" x14ac:dyDescent="0.25">
      <c r="B1346" s="94" t="str">
        <f t="shared" si="1"/>
        <v>Northwest_PSHIP (Salmon Recovery)</v>
      </c>
      <c r="C1346" s="94" t="s">
        <v>158</v>
      </c>
      <c r="D1346" t="s">
        <v>389</v>
      </c>
      <c r="E1346">
        <v>0.569620253164557</v>
      </c>
      <c r="G1346" s="94">
        <v>0.569620253164557</v>
      </c>
      <c r="H1346" s="94"/>
    </row>
    <row r="1347" spans="2:8" x14ac:dyDescent="0.25">
      <c r="B1347" s="94" t="str">
        <f t="shared" si="1"/>
        <v>Northwest_RCPP</v>
      </c>
      <c r="C1347" s="94" t="s">
        <v>158</v>
      </c>
      <c r="D1347" t="s">
        <v>35</v>
      </c>
      <c r="E1347">
        <v>0.379746835443038</v>
      </c>
      <c r="G1347" s="94">
        <v>0.379746835443038</v>
      </c>
      <c r="H1347" s="94"/>
    </row>
    <row r="1348" spans="2:8" x14ac:dyDescent="0.25">
      <c r="B1348" s="94" t="str">
        <f t="shared" si="1"/>
        <v>Northwest_Shellfish</v>
      </c>
      <c r="C1348" s="94" t="s">
        <v>158</v>
      </c>
      <c r="D1348" t="s">
        <v>396</v>
      </c>
      <c r="E1348">
        <v>5.0632911392405063E-2</v>
      </c>
      <c r="G1348" s="94">
        <v>5.0632911392405063E-2</v>
      </c>
      <c r="H1348" s="94"/>
    </row>
    <row r="1349" spans="2:8" x14ac:dyDescent="0.25">
      <c r="B1349" s="94" t="str">
        <f t="shared" si="1"/>
        <v>Palouse_RCPP</v>
      </c>
      <c r="C1349" t="s">
        <v>160</v>
      </c>
      <c r="D1349" t="s">
        <v>35</v>
      </c>
      <c r="E1349">
        <v>1</v>
      </c>
      <c r="G1349" s="94"/>
      <c r="H1349" s="94"/>
    </row>
    <row r="1350" spans="2:8" x14ac:dyDescent="0.25">
      <c r="B1350" s="94" t="str">
        <f t="shared" si="1"/>
        <v>Puget Sound_PSHIP (Salmon Recovery)</v>
      </c>
      <c r="C1350" t="s">
        <v>165</v>
      </c>
      <c r="D1350" t="s">
        <v>389</v>
      </c>
      <c r="E1350">
        <v>0.27272727272727271</v>
      </c>
      <c r="G1350" s="94"/>
      <c r="H1350" s="94"/>
    </row>
    <row r="1351" spans="2:8" x14ac:dyDescent="0.25">
      <c r="B1351" s="94" t="str">
        <f t="shared" si="1"/>
        <v>Puget Sound_Sentinel Lands (with DOD Lands)</v>
      </c>
      <c r="C1351" s="94" t="s">
        <v>165</v>
      </c>
      <c r="D1351" t="s">
        <v>391</v>
      </c>
      <c r="E1351">
        <v>0.30303030303030304</v>
      </c>
      <c r="G1351" s="94"/>
      <c r="H1351" s="94"/>
    </row>
    <row r="1352" spans="2:8" x14ac:dyDescent="0.25">
      <c r="B1352" s="94" t="str">
        <f t="shared" si="1"/>
        <v>Puget Sound_Shellfish</v>
      </c>
      <c r="C1352" s="94" t="s">
        <v>165</v>
      </c>
      <c r="D1352" t="s">
        <v>396</v>
      </c>
      <c r="E1352">
        <v>0.12121212121212122</v>
      </c>
      <c r="G1352" s="94"/>
      <c r="H1352" s="94"/>
    </row>
    <row r="1353" spans="2:8" x14ac:dyDescent="0.25">
      <c r="B1353" s="94" t="str">
        <f t="shared" si="1"/>
        <v>Puget Sound_RCPP</v>
      </c>
      <c r="C1353" s="94" t="s">
        <v>165</v>
      </c>
      <c r="D1353" t="s">
        <v>35</v>
      </c>
      <c r="E1353">
        <v>0.30303030303030304</v>
      </c>
      <c r="G1353" s="94"/>
      <c r="H1353" s="94"/>
    </row>
    <row r="1354" spans="2:8" x14ac:dyDescent="0.25">
      <c r="B1354" s="94" t="str">
        <f t="shared" si="1"/>
        <v>South Central_Wildfire</v>
      </c>
      <c r="C1354" t="s">
        <v>174</v>
      </c>
      <c r="D1354" t="s">
        <v>394</v>
      </c>
      <c r="E1354">
        <v>0.90497737556561086</v>
      </c>
      <c r="G1354" s="94"/>
      <c r="H1354" s="94"/>
    </row>
    <row r="1355" spans="2:8" x14ac:dyDescent="0.25">
      <c r="B1355" s="94" t="str">
        <f t="shared" si="1"/>
        <v>South Central_RCPP</v>
      </c>
      <c r="C1355" s="94" t="s">
        <v>174</v>
      </c>
      <c r="D1355" t="s">
        <v>35</v>
      </c>
      <c r="E1355">
        <v>9.0497737556561084E-2</v>
      </c>
      <c r="G1355" s="94"/>
      <c r="H1355" s="94"/>
    </row>
    <row r="1356" spans="2:8" x14ac:dyDescent="0.25">
      <c r="B1356" s="94" t="str">
        <f t="shared" si="1"/>
        <v>South Central_PSHIP (Salmon Recovery)</v>
      </c>
      <c r="C1356" s="94" t="s">
        <v>174</v>
      </c>
      <c r="D1356" t="s">
        <v>389</v>
      </c>
      <c r="E1356">
        <v>4.5248868778280547E-3</v>
      </c>
      <c r="G1356" s="94"/>
      <c r="H1356" s="94"/>
    </row>
    <row r="1357" spans="2:8" x14ac:dyDescent="0.25">
      <c r="B1357" s="94" t="str">
        <f t="shared" si="1"/>
        <v>Southwest_PSHIP (Salmon Recovery)</v>
      </c>
      <c r="C1357" t="s">
        <v>227</v>
      </c>
      <c r="D1357" t="s">
        <v>389</v>
      </c>
      <c r="E1357">
        <v>0.27397260273972601</v>
      </c>
      <c r="G1357" s="94"/>
      <c r="H1357" s="94"/>
    </row>
    <row r="1358" spans="2:8" x14ac:dyDescent="0.25">
      <c r="B1358" s="94" t="str">
        <f t="shared" si="1"/>
        <v>Southwest_Energy</v>
      </c>
      <c r="C1358" s="94" t="s">
        <v>227</v>
      </c>
      <c r="D1358" t="s">
        <v>387</v>
      </c>
      <c r="E1358">
        <v>0.27397260273972601</v>
      </c>
      <c r="G1358" s="94"/>
      <c r="H1358" s="94"/>
    </row>
    <row r="1359" spans="2:8" x14ac:dyDescent="0.25">
      <c r="B1359" s="94" t="str">
        <f t="shared" si="1"/>
        <v>Southwest_Shellfish</v>
      </c>
      <c r="C1359" s="94" t="s">
        <v>227</v>
      </c>
      <c r="D1359" t="s">
        <v>396</v>
      </c>
      <c r="E1359">
        <v>0.41095890410958902</v>
      </c>
      <c r="G1359" s="94"/>
      <c r="H1359" s="94"/>
    </row>
    <row r="1360" spans="2:8" x14ac:dyDescent="0.25">
      <c r="B1360" s="94" t="str">
        <f t="shared" si="1"/>
        <v>Southwest_RCPP</v>
      </c>
      <c r="C1360" s="94" t="s">
        <v>227</v>
      </c>
      <c r="D1360" t="s">
        <v>35</v>
      </c>
      <c r="E1360">
        <v>4.1095890410958902E-2</v>
      </c>
      <c r="G1360" s="94"/>
      <c r="H1360" s="94"/>
    </row>
    <row r="1361" spans="2:8" x14ac:dyDescent="0.25">
      <c r="B1361" s="94" t="str">
        <f t="shared" si="1"/>
        <v>Snake River_RCPP</v>
      </c>
      <c r="C1361" t="s">
        <v>182</v>
      </c>
      <c r="D1361" t="s">
        <v>35</v>
      </c>
      <c r="E1361">
        <v>0.66666666666666663</v>
      </c>
      <c r="G1361" s="94"/>
      <c r="H1361" s="94"/>
    </row>
    <row r="1362" spans="2:8" x14ac:dyDescent="0.25">
      <c r="B1362" s="94" t="str">
        <f t="shared" si="1"/>
        <v>Snake River_PSHIP (Salmon Recovery)</v>
      </c>
      <c r="C1362" s="94" t="s">
        <v>182</v>
      </c>
      <c r="D1362" t="s">
        <v>389</v>
      </c>
      <c r="E1362">
        <v>0.33333333333333331</v>
      </c>
      <c r="G1362" s="94"/>
      <c r="H1362" s="94"/>
    </row>
    <row r="1363" spans="2:8" x14ac:dyDescent="0.25">
      <c r="B1363" s="94" t="str">
        <f t="shared" si="1"/>
        <v>West Palouse_RCPP</v>
      </c>
      <c r="C1363" t="s">
        <v>187</v>
      </c>
      <c r="D1363" t="s">
        <v>35</v>
      </c>
      <c r="E1363">
        <v>0.5</v>
      </c>
      <c r="G1363" s="94"/>
      <c r="H1363" s="94"/>
    </row>
    <row r="1364" spans="2:8" x14ac:dyDescent="0.25">
      <c r="B1364" s="94" t="str">
        <f t="shared" si="1"/>
        <v>West Palouse_Energy</v>
      </c>
      <c r="C1364" s="94" t="s">
        <v>187</v>
      </c>
      <c r="D1364" t="s">
        <v>387</v>
      </c>
      <c r="E1364">
        <v>0.5</v>
      </c>
      <c r="G1364" s="94"/>
      <c r="H1364" s="94"/>
    </row>
  </sheetData>
  <sortState xmlns:xlrd2="http://schemas.microsoft.com/office/spreadsheetml/2017/richdata2" ref="G1338:H1364">
    <sortCondition ref="G1338:G1364"/>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B262"/>
  <sheetViews>
    <sheetView topLeftCell="A46" zoomScaleNormal="100" workbookViewId="0"/>
  </sheetViews>
  <sheetFormatPr defaultRowHeight="15" x14ac:dyDescent="0.25"/>
  <cols>
    <col min="1" max="1" width="1.85546875" style="94" customWidth="1"/>
    <col min="2" max="2" width="2.140625" style="94" customWidth="1"/>
    <col min="3" max="3" width="20.42578125" style="94" customWidth="1"/>
    <col min="4" max="8" width="10" style="94" customWidth="1"/>
    <col min="9" max="9" width="9.28515625" style="94" customWidth="1"/>
    <col min="10" max="10" width="2.140625" style="94" customWidth="1"/>
    <col min="11" max="16384" width="9.140625" style="94"/>
  </cols>
  <sheetData>
    <row r="1" spans="2:28" ht="5.25" customHeight="1" x14ac:dyDescent="0.25"/>
    <row r="2" spans="2:28" ht="18.75" x14ac:dyDescent="0.3">
      <c r="B2" s="5" t="s">
        <v>374</v>
      </c>
    </row>
    <row r="3" spans="2:28" ht="15" customHeight="1" x14ac:dyDescent="0.3">
      <c r="B3" s="5"/>
      <c r="C3" s="4"/>
      <c r="AB3" s="59"/>
    </row>
    <row r="4" spans="2:28" ht="21" customHeight="1" x14ac:dyDescent="0.3">
      <c r="B4" s="5"/>
      <c r="D4" s="62">
        <v>1</v>
      </c>
      <c r="E4" s="62">
        <v>2</v>
      </c>
      <c r="F4" s="62">
        <v>3</v>
      </c>
      <c r="G4" s="62">
        <v>4</v>
      </c>
      <c r="H4" s="62">
        <v>5</v>
      </c>
      <c r="AB4" s="59"/>
    </row>
    <row r="5" spans="2:28" ht="14.25" customHeight="1" x14ac:dyDescent="0.25">
      <c r="B5" s="4"/>
      <c r="D5" s="15"/>
      <c r="E5" s="15"/>
      <c r="F5" s="15"/>
      <c r="G5" s="15"/>
      <c r="H5" s="15"/>
    </row>
    <row r="6" spans="2:28" ht="14.25" customHeight="1" x14ac:dyDescent="0.25">
      <c r="B6" s="4"/>
      <c r="D6" s="15"/>
      <c r="E6" s="15"/>
      <c r="F6" s="15"/>
      <c r="G6" s="15"/>
      <c r="H6" s="15"/>
    </row>
    <row r="7" spans="2:28" x14ac:dyDescent="0.25">
      <c r="C7" s="18" t="s">
        <v>372</v>
      </c>
      <c r="D7" s="36" t="s">
        <v>3</v>
      </c>
      <c r="E7" s="36" t="s">
        <v>260</v>
      </c>
      <c r="F7" s="36" t="s">
        <v>411</v>
      </c>
      <c r="G7" s="36" t="s">
        <v>1</v>
      </c>
      <c r="H7" s="36" t="s">
        <v>2</v>
      </c>
      <c r="I7" s="36" t="s">
        <v>87</v>
      </c>
      <c r="J7" s="18"/>
      <c r="AB7" s="59"/>
    </row>
    <row r="8" spans="2:28" s="15" customFormat="1" x14ac:dyDescent="0.25">
      <c r="B8" s="114" t="s">
        <v>220</v>
      </c>
      <c r="C8" s="37" t="s">
        <v>231</v>
      </c>
      <c r="D8" s="49">
        <f>SUMIF($M$50:$M$142,$B8&amp;"_"&amp;D$7,$R$50:$R$142)</f>
        <v>0.76</v>
      </c>
      <c r="E8" s="49">
        <f t="shared" ref="E8:H17" si="0">SUMIF($M$50:$M$142,$B8&amp;"_"&amp;E$7,$R$50:$R$142)</f>
        <v>0.1</v>
      </c>
      <c r="F8" s="49">
        <f t="shared" si="0"/>
        <v>0.04</v>
      </c>
      <c r="G8" s="49">
        <f t="shared" si="0"/>
        <v>0.04</v>
      </c>
      <c r="H8" s="49">
        <f t="shared" si="0"/>
        <v>6.0000000000000005E-2</v>
      </c>
      <c r="I8" s="49">
        <f>SUM(D8:H8)</f>
        <v>1</v>
      </c>
      <c r="J8" s="37"/>
      <c r="Y8" s="94"/>
      <c r="Z8" s="94"/>
      <c r="AA8" s="94"/>
      <c r="AB8" s="59"/>
    </row>
    <row r="9" spans="2:28" s="15" customFormat="1" x14ac:dyDescent="0.25">
      <c r="B9" s="115" t="s">
        <v>192</v>
      </c>
      <c r="C9" s="25" t="s">
        <v>127</v>
      </c>
      <c r="D9" s="50">
        <f t="shared" ref="D9:D17" si="1">SUMIF($M$50:$M$142,$B9&amp;"_"&amp;D$7,$R$50:$R$142)</f>
        <v>0.65</v>
      </c>
      <c r="E9" s="50">
        <f t="shared" si="0"/>
        <v>0.25</v>
      </c>
      <c r="F9" s="50">
        <f t="shared" si="0"/>
        <v>0</v>
      </c>
      <c r="G9" s="50">
        <f t="shared" si="0"/>
        <v>0</v>
      </c>
      <c r="H9" s="50">
        <f t="shared" si="0"/>
        <v>0.1</v>
      </c>
      <c r="I9" s="50">
        <f t="shared" ref="I9:I18" si="2">SUM(D9:H9)</f>
        <v>1</v>
      </c>
      <c r="J9" s="40"/>
      <c r="Y9" s="94"/>
      <c r="Z9" s="94"/>
      <c r="AA9" s="94"/>
      <c r="AB9" s="94"/>
    </row>
    <row r="10" spans="2:28" s="15" customFormat="1" x14ac:dyDescent="0.25">
      <c r="B10" s="115" t="s">
        <v>193</v>
      </c>
      <c r="C10" s="25" t="s">
        <v>154</v>
      </c>
      <c r="D10" s="50">
        <f t="shared" si="1"/>
        <v>0.35</v>
      </c>
      <c r="E10" s="50">
        <f t="shared" si="0"/>
        <v>0.25</v>
      </c>
      <c r="F10" s="50">
        <f t="shared" si="0"/>
        <v>0.25</v>
      </c>
      <c r="G10" s="50">
        <f t="shared" si="0"/>
        <v>0.05</v>
      </c>
      <c r="H10" s="50">
        <f t="shared" si="0"/>
        <v>0.1</v>
      </c>
      <c r="I10" s="50">
        <f t="shared" si="2"/>
        <v>1</v>
      </c>
      <c r="J10" s="8"/>
      <c r="Y10" s="94"/>
      <c r="Z10" s="94"/>
      <c r="AA10" s="94"/>
      <c r="AB10" s="94"/>
    </row>
    <row r="11" spans="2:28" s="15" customFormat="1" x14ac:dyDescent="0.25">
      <c r="B11" s="115" t="s">
        <v>198</v>
      </c>
      <c r="C11" s="25" t="s">
        <v>158</v>
      </c>
      <c r="D11" s="50">
        <f t="shared" si="1"/>
        <v>0.23500000000000001</v>
      </c>
      <c r="E11" s="50">
        <f t="shared" si="0"/>
        <v>0.35500000000000004</v>
      </c>
      <c r="F11" s="50">
        <f t="shared" si="0"/>
        <v>0.23</v>
      </c>
      <c r="G11" s="50">
        <f t="shared" si="0"/>
        <v>0.18000000000000002</v>
      </c>
      <c r="H11" s="50">
        <f t="shared" si="0"/>
        <v>0</v>
      </c>
      <c r="I11" s="50">
        <f t="shared" si="2"/>
        <v>1</v>
      </c>
      <c r="J11" s="46"/>
      <c r="Y11" s="94"/>
      <c r="Z11" s="94"/>
      <c r="AA11" s="94"/>
      <c r="AB11" s="59"/>
    </row>
    <row r="12" spans="2:28" s="15" customFormat="1" x14ac:dyDescent="0.25">
      <c r="B12" s="115" t="s">
        <v>412</v>
      </c>
      <c r="C12" s="25" t="s">
        <v>160</v>
      </c>
      <c r="D12" s="50">
        <f t="shared" si="1"/>
        <v>0.55000000000000004</v>
      </c>
      <c r="E12" s="50">
        <f t="shared" si="0"/>
        <v>0.16</v>
      </c>
      <c r="F12" s="50">
        <f t="shared" si="0"/>
        <v>0.1</v>
      </c>
      <c r="G12" s="50">
        <f t="shared" si="0"/>
        <v>0.12</v>
      </c>
      <c r="H12" s="50">
        <f t="shared" si="0"/>
        <v>7.0000000000000007E-2</v>
      </c>
      <c r="I12" s="50">
        <f t="shared" si="2"/>
        <v>1</v>
      </c>
      <c r="J12" s="40"/>
      <c r="Y12" s="94"/>
      <c r="Z12" s="94"/>
      <c r="AA12" s="94"/>
      <c r="AB12" s="94"/>
    </row>
    <row r="13" spans="2:28" s="15" customFormat="1" x14ac:dyDescent="0.25">
      <c r="B13" s="115" t="s">
        <v>199</v>
      </c>
      <c r="C13" s="25" t="s">
        <v>165</v>
      </c>
      <c r="D13" s="50">
        <f t="shared" si="1"/>
        <v>0.13</v>
      </c>
      <c r="E13" s="50">
        <f t="shared" si="0"/>
        <v>0.22999999999999998</v>
      </c>
      <c r="F13" s="50">
        <f t="shared" si="0"/>
        <v>0.43</v>
      </c>
      <c r="G13" s="50">
        <f t="shared" si="0"/>
        <v>0.21</v>
      </c>
      <c r="H13" s="50">
        <f t="shared" si="0"/>
        <v>0</v>
      </c>
      <c r="I13" s="50">
        <f t="shared" si="2"/>
        <v>1</v>
      </c>
      <c r="J13" s="40"/>
      <c r="Y13" s="94"/>
      <c r="Z13" s="94"/>
      <c r="AA13" s="94"/>
      <c r="AB13" s="94"/>
    </row>
    <row r="14" spans="2:28" s="15" customFormat="1" x14ac:dyDescent="0.25">
      <c r="B14" s="115" t="s">
        <v>196</v>
      </c>
      <c r="C14" s="25" t="s">
        <v>174</v>
      </c>
      <c r="D14" s="50">
        <f t="shared" si="1"/>
        <v>0.64000000000000012</v>
      </c>
      <c r="E14" s="50">
        <f t="shared" si="0"/>
        <v>0.05</v>
      </c>
      <c r="F14" s="50">
        <f t="shared" si="0"/>
        <v>0.14000000000000001</v>
      </c>
      <c r="G14" s="50">
        <f t="shared" si="0"/>
        <v>0.08</v>
      </c>
      <c r="H14" s="50">
        <f t="shared" si="0"/>
        <v>0.09</v>
      </c>
      <c r="I14" s="50">
        <f t="shared" si="2"/>
        <v>1.0000000000000002</v>
      </c>
      <c r="J14" s="40"/>
      <c r="Y14" s="94"/>
      <c r="Z14" s="94"/>
      <c r="AA14" s="94"/>
      <c r="AB14" s="94"/>
    </row>
    <row r="15" spans="2:28" s="15" customFormat="1" x14ac:dyDescent="0.25">
      <c r="B15" s="115" t="s">
        <v>221</v>
      </c>
      <c r="C15" s="25" t="s">
        <v>227</v>
      </c>
      <c r="D15" s="50">
        <f t="shared" si="1"/>
        <v>0.2</v>
      </c>
      <c r="E15" s="50">
        <f t="shared" si="0"/>
        <v>0.4</v>
      </c>
      <c r="F15" s="50">
        <f t="shared" si="0"/>
        <v>0.22</v>
      </c>
      <c r="G15" s="50">
        <f t="shared" si="0"/>
        <v>0.18</v>
      </c>
      <c r="H15" s="50">
        <f t="shared" si="0"/>
        <v>0</v>
      </c>
      <c r="I15" s="50">
        <f t="shared" si="2"/>
        <v>1</v>
      </c>
      <c r="J15" s="40"/>
      <c r="Y15" s="94"/>
      <c r="Z15" s="94"/>
      <c r="AA15" s="94"/>
      <c r="AB15" s="94"/>
    </row>
    <row r="16" spans="2:28" s="15" customFormat="1" x14ac:dyDescent="0.25">
      <c r="B16" s="115" t="s">
        <v>195</v>
      </c>
      <c r="C16" s="25" t="s">
        <v>182</v>
      </c>
      <c r="D16" s="50">
        <f t="shared" si="1"/>
        <v>0.25</v>
      </c>
      <c r="E16" s="50">
        <f t="shared" si="0"/>
        <v>0.05</v>
      </c>
      <c r="F16" s="50">
        <f t="shared" si="0"/>
        <v>0.35</v>
      </c>
      <c r="G16" s="50">
        <f t="shared" si="0"/>
        <v>0.1</v>
      </c>
      <c r="H16" s="50">
        <f t="shared" si="0"/>
        <v>0.25</v>
      </c>
      <c r="I16" s="50">
        <f t="shared" si="2"/>
        <v>0.99999999999999989</v>
      </c>
      <c r="J16" s="60"/>
      <c r="Y16" s="94"/>
      <c r="Z16" s="94"/>
      <c r="AA16" s="94"/>
      <c r="AB16" s="94"/>
    </row>
    <row r="17" spans="2:28" s="15" customFormat="1" x14ac:dyDescent="0.25">
      <c r="B17" s="116" t="s">
        <v>194</v>
      </c>
      <c r="C17" s="32" t="s">
        <v>187</v>
      </c>
      <c r="D17" s="61">
        <f t="shared" si="1"/>
        <v>0.59000000000000008</v>
      </c>
      <c r="E17" s="61">
        <f t="shared" si="0"/>
        <v>0.05</v>
      </c>
      <c r="F17" s="61">
        <f t="shared" si="0"/>
        <v>0.08</v>
      </c>
      <c r="G17" s="61">
        <f t="shared" si="0"/>
        <v>0</v>
      </c>
      <c r="H17" s="61">
        <f t="shared" si="0"/>
        <v>0.28000000000000003</v>
      </c>
      <c r="I17" s="61">
        <f t="shared" si="2"/>
        <v>1</v>
      </c>
      <c r="J17" s="54"/>
      <c r="Y17" s="94"/>
      <c r="Z17" s="94"/>
      <c r="AA17" s="94"/>
      <c r="AB17" s="94"/>
    </row>
    <row r="18" spans="2:28" x14ac:dyDescent="0.25">
      <c r="B18" s="3"/>
      <c r="C18" s="63" t="s">
        <v>373</v>
      </c>
      <c r="D18" s="64">
        <f>AVERAGE(D8:D17)</f>
        <v>0.43550000000000005</v>
      </c>
      <c r="E18" s="64">
        <f>AVERAGE(E8:E17)</f>
        <v>0.1895</v>
      </c>
      <c r="F18" s="64">
        <f>AVERAGE(F8:F17)</f>
        <v>0.184</v>
      </c>
      <c r="G18" s="64">
        <f>AVERAGE(G8:G17)</f>
        <v>9.5999999999999988E-2</v>
      </c>
      <c r="H18" s="64">
        <f>AVERAGE(H8:H17)</f>
        <v>9.5000000000000001E-2</v>
      </c>
      <c r="I18" s="52">
        <f t="shared" si="2"/>
        <v>0.99999999999999989</v>
      </c>
      <c r="J18" s="9"/>
      <c r="AB18" s="59"/>
    </row>
    <row r="19" spans="2:28" x14ac:dyDescent="0.25">
      <c r="B19" s="3"/>
      <c r="C19" s="11"/>
      <c r="D19" s="3"/>
      <c r="E19" s="3"/>
      <c r="F19" s="3"/>
      <c r="G19" s="3"/>
      <c r="H19" s="3"/>
      <c r="I19" s="34"/>
      <c r="J19" s="8"/>
      <c r="AB19" s="59"/>
    </row>
    <row r="20" spans="2:28" x14ac:dyDescent="0.25">
      <c r="B20" s="3"/>
      <c r="C20" s="13"/>
      <c r="D20" s="3"/>
      <c r="E20" s="3"/>
      <c r="F20" s="3"/>
      <c r="G20" s="3"/>
      <c r="H20" s="3"/>
      <c r="I20" s="33"/>
      <c r="J20" s="8"/>
      <c r="AB20" s="59"/>
    </row>
    <row r="21" spans="2:28" x14ac:dyDescent="0.25">
      <c r="B21" s="3"/>
      <c r="C21" s="11"/>
      <c r="D21" s="3"/>
      <c r="E21" s="3"/>
      <c r="F21" s="3"/>
      <c r="G21" s="3"/>
      <c r="H21" s="3"/>
      <c r="I21" s="34"/>
      <c r="J21" s="8"/>
      <c r="AB21" s="59"/>
    </row>
    <row r="22" spans="2:28" x14ac:dyDescent="0.25">
      <c r="B22" s="3"/>
      <c r="C22" s="11"/>
      <c r="D22" s="3"/>
      <c r="E22" s="3"/>
      <c r="F22" s="3"/>
      <c r="G22" s="3"/>
      <c r="H22" s="3"/>
      <c r="I22" s="34"/>
      <c r="J22" s="8"/>
      <c r="AB22" s="59"/>
    </row>
    <row r="23" spans="2:28" x14ac:dyDescent="0.25">
      <c r="B23" s="3"/>
      <c r="C23" s="11"/>
      <c r="D23" s="3"/>
      <c r="E23" s="3"/>
      <c r="F23" s="3"/>
      <c r="G23" s="3"/>
      <c r="H23" s="3"/>
      <c r="I23" s="34"/>
      <c r="J23" s="8"/>
    </row>
    <row r="24" spans="2:28" x14ac:dyDescent="0.25">
      <c r="B24" s="3"/>
      <c r="C24" s="11"/>
      <c r="D24" s="3"/>
      <c r="E24" s="3"/>
      <c r="F24" s="3"/>
      <c r="G24" s="3"/>
      <c r="H24" s="3"/>
      <c r="I24" s="34"/>
      <c r="J24" s="8"/>
    </row>
    <row r="25" spans="2:28" x14ac:dyDescent="0.25">
      <c r="B25" s="3"/>
      <c r="C25" s="11"/>
      <c r="D25" s="3"/>
      <c r="E25" s="3"/>
      <c r="F25" s="3"/>
      <c r="G25" s="3"/>
      <c r="H25" s="3"/>
      <c r="I25" s="33"/>
      <c r="J25" s="40"/>
    </row>
    <row r="26" spans="2:28" ht="12.75" customHeight="1" x14ac:dyDescent="0.25">
      <c r="B26" s="3"/>
      <c r="C26" s="3"/>
      <c r="D26" s="3"/>
      <c r="E26" s="3"/>
      <c r="F26" s="3"/>
      <c r="G26" s="3"/>
      <c r="H26" s="3"/>
      <c r="I26" s="3"/>
      <c r="J26" s="3"/>
    </row>
    <row r="27" spans="2:28" x14ac:dyDescent="0.25">
      <c r="B27" s="3"/>
      <c r="C27" s="13"/>
      <c r="D27" s="3"/>
      <c r="E27" s="3"/>
      <c r="F27" s="3"/>
      <c r="G27" s="3"/>
      <c r="H27" s="3"/>
      <c r="I27" s="33"/>
      <c r="J27" s="8"/>
      <c r="AB27" s="59"/>
    </row>
    <row r="28" spans="2:28" ht="18.75" x14ac:dyDescent="0.3">
      <c r="B28" s="67"/>
      <c r="C28" s="13"/>
      <c r="D28" s="3"/>
      <c r="E28" s="3"/>
      <c r="F28" s="3"/>
      <c r="G28" s="3"/>
      <c r="H28" s="3"/>
      <c r="I28" s="33"/>
      <c r="J28" s="8"/>
      <c r="AB28" s="59"/>
    </row>
    <row r="29" spans="2:28" x14ac:dyDescent="0.25">
      <c r="B29" s="3"/>
      <c r="C29" s="13"/>
      <c r="D29" s="3"/>
      <c r="E29" s="3"/>
      <c r="F29" s="3"/>
      <c r="G29" s="3"/>
      <c r="H29" s="3"/>
      <c r="I29" s="33"/>
      <c r="J29" s="8"/>
    </row>
    <row r="30" spans="2:28" ht="15.75" x14ac:dyDescent="0.25">
      <c r="B30" s="68"/>
      <c r="C30" s="3"/>
      <c r="D30" s="3"/>
      <c r="E30" s="3"/>
      <c r="F30" s="3"/>
      <c r="G30" s="3"/>
      <c r="H30" s="3"/>
      <c r="I30" s="3"/>
      <c r="J30" s="3"/>
    </row>
    <row r="31" spans="2:28" ht="12" customHeight="1" x14ac:dyDescent="0.25">
      <c r="B31" s="3"/>
      <c r="C31" s="35"/>
      <c r="D31" s="100"/>
      <c r="E31" s="100"/>
      <c r="F31" s="100"/>
      <c r="G31" s="100"/>
      <c r="H31" s="100"/>
      <c r="I31" s="100"/>
      <c r="J31" s="35"/>
      <c r="AB31" s="59"/>
    </row>
    <row r="32" spans="2:28" ht="12" customHeight="1" x14ac:dyDescent="0.25">
      <c r="B32" s="3"/>
      <c r="C32" s="13"/>
      <c r="D32" s="3"/>
      <c r="E32" s="3"/>
      <c r="F32" s="3"/>
      <c r="G32" s="3"/>
      <c r="H32" s="3"/>
      <c r="I32" s="33"/>
      <c r="J32" s="8"/>
    </row>
    <row r="33" spans="2:28" x14ac:dyDescent="0.25">
      <c r="B33" s="3"/>
      <c r="C33" s="22"/>
      <c r="D33" s="3"/>
      <c r="E33" s="3"/>
      <c r="F33" s="3"/>
      <c r="G33" s="3"/>
      <c r="H33" s="3"/>
      <c r="I33" s="34"/>
      <c r="J33" s="46"/>
      <c r="AB33" s="59"/>
    </row>
    <row r="34" spans="2:28" ht="12" customHeight="1" x14ac:dyDescent="0.25">
      <c r="B34" s="3"/>
      <c r="C34" s="13"/>
      <c r="D34" s="3"/>
      <c r="E34" s="3"/>
      <c r="F34" s="3"/>
      <c r="G34" s="3"/>
      <c r="H34" s="3"/>
      <c r="I34" s="33"/>
      <c r="J34" s="8"/>
      <c r="AB34" s="59"/>
    </row>
    <row r="35" spans="2:28" x14ac:dyDescent="0.25">
      <c r="B35" s="3"/>
      <c r="C35" s="13"/>
      <c r="D35" s="3"/>
      <c r="E35" s="3"/>
      <c r="F35" s="3"/>
      <c r="G35" s="3"/>
      <c r="H35" s="3"/>
      <c r="I35" s="34"/>
      <c r="J35" s="22"/>
      <c r="AB35" s="59"/>
    </row>
    <row r="36" spans="2:28" ht="12" customHeight="1" x14ac:dyDescent="0.25">
      <c r="B36" s="3"/>
      <c r="C36" s="13"/>
      <c r="D36" s="3"/>
      <c r="E36" s="3"/>
      <c r="F36" s="3"/>
      <c r="G36" s="3"/>
      <c r="H36" s="3"/>
      <c r="I36" s="33"/>
      <c r="J36" s="8"/>
    </row>
    <row r="37" spans="2:28" x14ac:dyDescent="0.25">
      <c r="B37" s="3"/>
      <c r="C37" s="13"/>
      <c r="D37" s="3"/>
      <c r="E37" s="3"/>
      <c r="F37" s="3"/>
      <c r="G37" s="3"/>
      <c r="H37" s="3"/>
      <c r="I37" s="34"/>
      <c r="J37" s="8"/>
    </row>
    <row r="38" spans="2:28" ht="12" customHeight="1" x14ac:dyDescent="0.25">
      <c r="B38" s="3"/>
      <c r="C38" s="13"/>
      <c r="D38" s="3"/>
      <c r="E38" s="3"/>
      <c r="F38" s="3"/>
      <c r="G38" s="3"/>
      <c r="H38" s="3"/>
      <c r="I38" s="33"/>
      <c r="J38" s="8"/>
      <c r="AB38" s="59"/>
    </row>
    <row r="39" spans="2:28" x14ac:dyDescent="0.25">
      <c r="B39" s="3"/>
      <c r="C39" s="13"/>
      <c r="D39" s="3"/>
      <c r="E39" s="3"/>
      <c r="F39" s="3"/>
      <c r="G39" s="3"/>
      <c r="H39" s="3"/>
      <c r="I39" s="34"/>
      <c r="J39" s="8"/>
      <c r="AB39" s="59"/>
    </row>
    <row r="40" spans="2:28" ht="12" customHeight="1" x14ac:dyDescent="0.25">
      <c r="B40" s="3"/>
      <c r="C40" s="13"/>
      <c r="D40" s="3"/>
      <c r="E40" s="3"/>
      <c r="F40" s="3"/>
      <c r="G40" s="3"/>
      <c r="H40" s="3"/>
      <c r="I40" s="33"/>
      <c r="J40" s="8"/>
      <c r="AB40" s="59"/>
    </row>
    <row r="41" spans="2:28" x14ac:dyDescent="0.25">
      <c r="B41" s="3"/>
      <c r="C41" s="13"/>
      <c r="D41" s="3"/>
      <c r="E41" s="3"/>
      <c r="F41" s="3"/>
      <c r="G41" s="3"/>
      <c r="H41" s="3"/>
      <c r="I41" s="34"/>
      <c r="J41" s="40"/>
    </row>
    <row r="42" spans="2:28" ht="12" customHeight="1" x14ac:dyDescent="0.25">
      <c r="B42" s="3"/>
      <c r="C42" s="13"/>
      <c r="D42" s="3"/>
      <c r="E42" s="3"/>
      <c r="F42" s="3"/>
      <c r="G42" s="3"/>
      <c r="H42" s="3"/>
      <c r="I42" s="33"/>
      <c r="J42" s="8"/>
      <c r="AB42" s="59"/>
    </row>
    <row r="43" spans="2:28" ht="12" customHeight="1" x14ac:dyDescent="0.25">
      <c r="B43" s="3"/>
      <c r="C43" s="13"/>
      <c r="D43" s="3"/>
      <c r="E43" s="3"/>
      <c r="F43" s="3"/>
      <c r="G43" s="3"/>
      <c r="H43" s="3"/>
      <c r="I43" s="33"/>
      <c r="J43" s="8"/>
      <c r="AB43" s="57"/>
    </row>
    <row r="44" spans="2:28" ht="12.75" customHeight="1" x14ac:dyDescent="0.25">
      <c r="B44" s="3"/>
      <c r="C44" s="13"/>
      <c r="D44" s="3"/>
      <c r="E44" s="3"/>
      <c r="F44" s="3"/>
      <c r="G44" s="3"/>
      <c r="H44" s="3"/>
      <c r="I44" s="33"/>
      <c r="J44" s="8"/>
    </row>
    <row r="45" spans="2:28" ht="15.75" x14ac:dyDescent="0.25">
      <c r="B45" s="68"/>
      <c r="C45" s="3"/>
      <c r="D45" s="3"/>
      <c r="E45" s="3"/>
      <c r="F45" s="3"/>
      <c r="G45" s="3"/>
      <c r="H45" s="3"/>
      <c r="I45" s="3"/>
      <c r="J45" s="3"/>
      <c r="AB45" s="57"/>
    </row>
    <row r="46" spans="2:28" x14ac:dyDescent="0.25">
      <c r="B46" s="3"/>
      <c r="C46" s="35"/>
      <c r="D46" s="100"/>
      <c r="E46" s="100"/>
      <c r="F46" s="100"/>
      <c r="G46" s="100"/>
      <c r="H46" s="100"/>
      <c r="I46" s="100"/>
      <c r="J46" s="35"/>
      <c r="AB46" s="57"/>
    </row>
    <row r="47" spans="2:28" ht="12" customHeight="1" x14ac:dyDescent="0.25">
      <c r="B47" s="3"/>
      <c r="C47" s="13"/>
      <c r="D47" s="3"/>
      <c r="E47" s="3"/>
      <c r="F47" s="3"/>
      <c r="G47" s="3"/>
      <c r="H47" s="3"/>
      <c r="I47" s="33"/>
      <c r="J47" s="8"/>
    </row>
    <row r="48" spans="2:28" x14ac:dyDescent="0.25">
      <c r="B48" s="3"/>
      <c r="C48" s="11"/>
      <c r="D48" s="3"/>
      <c r="E48" s="3"/>
      <c r="F48" s="3"/>
      <c r="G48" s="3"/>
      <c r="H48" s="3"/>
      <c r="I48" s="33"/>
      <c r="J48" s="40"/>
    </row>
    <row r="49" spans="2:28" ht="12" customHeight="1" x14ac:dyDescent="0.25">
      <c r="B49" s="3"/>
      <c r="C49" s="11"/>
      <c r="D49" s="3"/>
      <c r="E49" s="3"/>
      <c r="F49" s="3"/>
      <c r="G49" s="3"/>
      <c r="H49" s="3"/>
      <c r="I49" s="33"/>
      <c r="J49" s="40"/>
      <c r="M49" s="15"/>
      <c r="N49" s="94" t="s">
        <v>407</v>
      </c>
      <c r="O49" s="94" t="s">
        <v>240</v>
      </c>
      <c r="P49" s="94" t="s">
        <v>238</v>
      </c>
      <c r="Q49" s="94" t="s">
        <v>239</v>
      </c>
      <c r="R49" s="94" t="s">
        <v>408</v>
      </c>
      <c r="S49" s="94" t="s">
        <v>376</v>
      </c>
      <c r="T49" s="94" t="s">
        <v>409</v>
      </c>
      <c r="U49" s="94" t="s">
        <v>410</v>
      </c>
      <c r="AB49" s="59"/>
    </row>
    <row r="50" spans="2:28" x14ac:dyDescent="0.25">
      <c r="B50" s="3"/>
      <c r="C50" s="11"/>
      <c r="D50" s="3"/>
      <c r="E50" s="3"/>
      <c r="F50" s="3"/>
      <c r="G50" s="3"/>
      <c r="H50" s="3"/>
      <c r="I50" s="33"/>
      <c r="J50" s="40"/>
      <c r="M50" s="15" t="str">
        <f>U50&amp;"_"&amp;O50</f>
        <v>BB_Crop</v>
      </c>
      <c r="N50" s="94">
        <v>2017</v>
      </c>
      <c r="O50" s="94" t="s">
        <v>3</v>
      </c>
      <c r="P50" s="94">
        <v>1</v>
      </c>
      <c r="Q50" s="94">
        <v>1</v>
      </c>
      <c r="R50" s="94">
        <v>0.31</v>
      </c>
      <c r="S50" s="94">
        <v>3</v>
      </c>
      <c r="T50" s="94">
        <v>500</v>
      </c>
      <c r="U50" s="94" t="s">
        <v>220</v>
      </c>
      <c r="AB50" s="59"/>
    </row>
    <row r="51" spans="2:28" ht="12" customHeight="1" x14ac:dyDescent="0.25">
      <c r="B51" s="3"/>
      <c r="C51" s="11"/>
      <c r="D51" s="3"/>
      <c r="E51" s="3"/>
      <c r="F51" s="3"/>
      <c r="G51" s="3"/>
      <c r="H51" s="3"/>
      <c r="I51" s="33"/>
      <c r="J51" s="40"/>
      <c r="M51" s="15" t="str">
        <f t="shared" ref="M51:M114" si="3">U51&amp;"_"&amp;O51</f>
        <v>BB_Crop</v>
      </c>
      <c r="N51" s="94">
        <v>2017</v>
      </c>
      <c r="O51" s="94" t="s">
        <v>3</v>
      </c>
      <c r="P51" s="94">
        <v>10</v>
      </c>
      <c r="Q51" s="94">
        <v>2</v>
      </c>
      <c r="R51" s="94">
        <v>0.26</v>
      </c>
      <c r="S51" s="94">
        <v>3</v>
      </c>
      <c r="T51" s="94">
        <v>80</v>
      </c>
      <c r="U51" s="94" t="s">
        <v>220</v>
      </c>
    </row>
    <row r="52" spans="2:28" x14ac:dyDescent="0.25">
      <c r="B52" s="3"/>
      <c r="C52" s="11"/>
      <c r="D52" s="3"/>
      <c r="E52" s="3"/>
      <c r="F52" s="3"/>
      <c r="G52" s="3"/>
      <c r="H52" s="3"/>
      <c r="I52" s="33"/>
      <c r="J52" s="40"/>
      <c r="M52" s="15" t="str">
        <f t="shared" si="3"/>
        <v>BB_Crop</v>
      </c>
      <c r="N52" s="94">
        <v>2017</v>
      </c>
      <c r="O52" s="94" t="s">
        <v>3</v>
      </c>
      <c r="P52" s="94">
        <v>12</v>
      </c>
      <c r="Q52" s="94">
        <v>4</v>
      </c>
      <c r="R52" s="94">
        <v>0.1</v>
      </c>
      <c r="S52" s="94">
        <v>4</v>
      </c>
      <c r="T52" s="94">
        <v>60</v>
      </c>
      <c r="U52" s="94" t="s">
        <v>220</v>
      </c>
    </row>
    <row r="53" spans="2:28" ht="12" customHeight="1" x14ac:dyDescent="0.25">
      <c r="B53" s="3"/>
      <c r="C53" s="11"/>
      <c r="D53" s="3"/>
      <c r="E53" s="3"/>
      <c r="F53" s="3"/>
      <c r="G53" s="3"/>
      <c r="H53" s="3"/>
      <c r="I53" s="33"/>
      <c r="J53" s="40"/>
      <c r="M53" s="15" t="str">
        <f t="shared" si="3"/>
        <v>BB_Crop</v>
      </c>
      <c r="N53" s="94">
        <v>2017</v>
      </c>
      <c r="O53" s="94" t="s">
        <v>3</v>
      </c>
      <c r="P53" s="94">
        <v>16</v>
      </c>
      <c r="Q53" s="94">
        <v>5</v>
      </c>
      <c r="R53" s="94">
        <v>0.08</v>
      </c>
      <c r="S53" s="94">
        <v>2</v>
      </c>
      <c r="T53" s="94">
        <v>120</v>
      </c>
      <c r="U53" s="94" t="s">
        <v>220</v>
      </c>
      <c r="AB53" s="59"/>
    </row>
    <row r="54" spans="2:28" x14ac:dyDescent="0.25">
      <c r="B54" s="3"/>
      <c r="C54" s="11"/>
      <c r="D54" s="3"/>
      <c r="E54" s="3"/>
      <c r="F54" s="3"/>
      <c r="G54" s="3"/>
      <c r="H54" s="3"/>
      <c r="I54" s="33"/>
      <c r="J54" s="8"/>
      <c r="M54" s="15" t="str">
        <f t="shared" si="3"/>
        <v>BB_Crop</v>
      </c>
      <c r="N54" s="94">
        <v>2017</v>
      </c>
      <c r="O54" s="94" t="s">
        <v>3</v>
      </c>
      <c r="P54" s="94">
        <v>26</v>
      </c>
      <c r="Q54" s="94">
        <v>8</v>
      </c>
      <c r="R54" s="94">
        <v>0.01</v>
      </c>
      <c r="S54" s="94">
        <v>4</v>
      </c>
      <c r="T54" s="94">
        <v>120</v>
      </c>
      <c r="U54" s="94" t="s">
        <v>220</v>
      </c>
    </row>
    <row r="55" spans="2:28" ht="12" customHeight="1" x14ac:dyDescent="0.25">
      <c r="B55" s="3"/>
      <c r="C55" s="11"/>
      <c r="D55" s="3"/>
      <c r="E55" s="3"/>
      <c r="F55" s="3"/>
      <c r="G55" s="3"/>
      <c r="H55" s="3"/>
      <c r="I55" s="33"/>
      <c r="J55" s="8"/>
      <c r="M55" s="15" t="str">
        <f t="shared" si="3"/>
        <v>BB_Forest</v>
      </c>
      <c r="N55" s="94">
        <v>2017</v>
      </c>
      <c r="O55" s="94" t="s">
        <v>260</v>
      </c>
      <c r="P55" s="94">
        <v>18</v>
      </c>
      <c r="Q55" s="94">
        <v>3</v>
      </c>
      <c r="R55" s="94">
        <v>0.1</v>
      </c>
      <c r="S55" s="94">
        <v>8</v>
      </c>
      <c r="T55" s="94">
        <v>15</v>
      </c>
      <c r="U55" s="94" t="s">
        <v>220</v>
      </c>
      <c r="AB55" s="59"/>
    </row>
    <row r="56" spans="2:28" x14ac:dyDescent="0.25">
      <c r="B56" s="3"/>
      <c r="C56" s="11"/>
      <c r="D56" s="3"/>
      <c r="E56" s="3"/>
      <c r="F56" s="3"/>
      <c r="G56" s="3"/>
      <c r="H56" s="3"/>
      <c r="I56" s="33"/>
      <c r="J56" s="40"/>
      <c r="M56" s="15" t="str">
        <f t="shared" si="3"/>
        <v>BB_Farmstead</v>
      </c>
      <c r="N56" s="94">
        <v>2017</v>
      </c>
      <c r="O56" s="94" t="s">
        <v>411</v>
      </c>
      <c r="P56" s="94">
        <v>13</v>
      </c>
      <c r="Q56" s="94">
        <v>6</v>
      </c>
      <c r="R56" s="94">
        <v>0.01</v>
      </c>
      <c r="S56" s="94">
        <v>1</v>
      </c>
      <c r="T56" s="94">
        <v>100</v>
      </c>
      <c r="U56" s="94" t="s">
        <v>220</v>
      </c>
    </row>
    <row r="57" spans="2:28" ht="12" customHeight="1" x14ac:dyDescent="0.25">
      <c r="B57" s="3"/>
      <c r="C57" s="14"/>
      <c r="D57" s="3"/>
      <c r="E57" s="3"/>
      <c r="F57" s="3"/>
      <c r="G57" s="3"/>
      <c r="H57" s="3"/>
      <c r="I57" s="33"/>
      <c r="J57" s="9"/>
      <c r="M57" s="15" t="str">
        <f t="shared" si="3"/>
        <v>BB_Farmstead</v>
      </c>
      <c r="N57" s="94">
        <v>2017</v>
      </c>
      <c r="O57" s="94" t="s">
        <v>411</v>
      </c>
      <c r="P57" s="94">
        <v>22</v>
      </c>
      <c r="Q57" s="94">
        <v>7</v>
      </c>
      <c r="R57" s="94">
        <v>0.02</v>
      </c>
      <c r="S57" s="94">
        <v>2</v>
      </c>
      <c r="T57" s="94">
        <v>50</v>
      </c>
      <c r="U57" s="94" t="s">
        <v>220</v>
      </c>
    </row>
    <row r="58" spans="2:28" x14ac:dyDescent="0.25">
      <c r="B58" s="3"/>
      <c r="C58" s="11"/>
      <c r="D58" s="3"/>
      <c r="E58" s="3"/>
      <c r="F58" s="3"/>
      <c r="G58" s="3"/>
      <c r="H58" s="3"/>
      <c r="I58" s="33"/>
      <c r="J58" s="23"/>
      <c r="M58" s="15" t="str">
        <f t="shared" si="3"/>
        <v>BB_Farmstead</v>
      </c>
      <c r="N58" s="94">
        <v>2017</v>
      </c>
      <c r="O58" s="94" t="s">
        <v>411</v>
      </c>
      <c r="P58" s="94">
        <v>26</v>
      </c>
      <c r="Q58" s="94">
        <v>8</v>
      </c>
      <c r="R58" s="94">
        <v>0.01</v>
      </c>
      <c r="S58" s="94">
        <v>4</v>
      </c>
      <c r="T58" s="94">
        <v>120</v>
      </c>
      <c r="U58" s="94" t="s">
        <v>220</v>
      </c>
      <c r="AB58" s="59"/>
    </row>
    <row r="59" spans="2:28" ht="12" customHeight="1" x14ac:dyDescent="0.25">
      <c r="B59" s="7"/>
      <c r="C59" s="7"/>
      <c r="D59" s="7"/>
      <c r="E59" s="7"/>
      <c r="F59" s="7"/>
      <c r="G59" s="7"/>
      <c r="H59" s="7"/>
      <c r="I59" s="7"/>
      <c r="J59" s="7"/>
      <c r="M59" s="15" t="str">
        <f t="shared" si="3"/>
        <v>BB_Pasture</v>
      </c>
      <c r="N59" s="94">
        <v>2017</v>
      </c>
      <c r="O59" s="94" t="s">
        <v>1</v>
      </c>
      <c r="P59" s="94">
        <v>18</v>
      </c>
      <c r="Q59" s="94">
        <v>3</v>
      </c>
      <c r="R59" s="94">
        <v>0.03</v>
      </c>
      <c r="S59" s="94">
        <v>1</v>
      </c>
      <c r="T59" s="94">
        <v>30</v>
      </c>
      <c r="U59" s="94" t="s">
        <v>220</v>
      </c>
    </row>
    <row r="60" spans="2:28" x14ac:dyDescent="0.25">
      <c r="M60" s="15" t="str">
        <f t="shared" si="3"/>
        <v>BB_Pasture</v>
      </c>
      <c r="N60" s="94">
        <v>2017</v>
      </c>
      <c r="O60" s="94" t="s">
        <v>1</v>
      </c>
      <c r="P60" s="94">
        <v>26</v>
      </c>
      <c r="Q60" s="94">
        <v>8</v>
      </c>
      <c r="R60" s="94">
        <v>0.01</v>
      </c>
      <c r="S60" s="94">
        <v>4</v>
      </c>
      <c r="T60" s="94">
        <v>120</v>
      </c>
      <c r="U60" s="94" t="s">
        <v>220</v>
      </c>
    </row>
    <row r="61" spans="2:28" x14ac:dyDescent="0.25">
      <c r="M61" s="15" t="str">
        <f t="shared" si="3"/>
        <v>BB_Range</v>
      </c>
      <c r="N61" s="94">
        <v>2017</v>
      </c>
      <c r="O61" s="94" t="s">
        <v>2</v>
      </c>
      <c r="P61" s="94">
        <v>18</v>
      </c>
      <c r="Q61" s="94">
        <v>3</v>
      </c>
      <c r="R61" s="94">
        <v>0.05</v>
      </c>
      <c r="S61" s="94">
        <v>2</v>
      </c>
      <c r="T61" s="94">
        <v>1200</v>
      </c>
      <c r="U61" s="94" t="s">
        <v>220</v>
      </c>
    </row>
    <row r="62" spans="2:28" x14ac:dyDescent="0.25">
      <c r="M62" s="15" t="str">
        <f t="shared" si="3"/>
        <v>BB_Range</v>
      </c>
      <c r="N62" s="94">
        <v>2017</v>
      </c>
      <c r="O62" s="94" t="s">
        <v>2</v>
      </c>
      <c r="P62" s="94">
        <v>26</v>
      </c>
      <c r="Q62" s="94">
        <v>8</v>
      </c>
      <c r="R62" s="94">
        <v>0.01</v>
      </c>
      <c r="S62" s="94">
        <v>4</v>
      </c>
      <c r="T62" s="94">
        <v>120</v>
      </c>
      <c r="U62" s="94" t="s">
        <v>220</v>
      </c>
    </row>
    <row r="63" spans="2:28" x14ac:dyDescent="0.25">
      <c r="M63" s="15" t="str">
        <f t="shared" si="3"/>
        <v>NC_Crop</v>
      </c>
      <c r="N63" s="94">
        <v>2017</v>
      </c>
      <c r="O63" s="94" t="s">
        <v>3</v>
      </c>
      <c r="P63" s="94">
        <v>1</v>
      </c>
      <c r="Q63" s="94">
        <v>1</v>
      </c>
      <c r="R63" s="94">
        <v>0.35</v>
      </c>
      <c r="S63" s="94">
        <v>3</v>
      </c>
      <c r="T63" s="94">
        <v>400</v>
      </c>
      <c r="U63" s="94" t="s">
        <v>192</v>
      </c>
    </row>
    <row r="64" spans="2:28" x14ac:dyDescent="0.25">
      <c r="M64" s="15" t="str">
        <f t="shared" si="3"/>
        <v>NC_Crop</v>
      </c>
      <c r="N64" s="94">
        <v>2017</v>
      </c>
      <c r="O64" s="94" t="s">
        <v>3</v>
      </c>
      <c r="P64" s="94">
        <v>10</v>
      </c>
      <c r="Q64" s="94">
        <v>3</v>
      </c>
      <c r="R64" s="94">
        <v>0.2</v>
      </c>
      <c r="S64" s="94">
        <v>2</v>
      </c>
      <c r="T64" s="94">
        <v>25</v>
      </c>
      <c r="U64" s="94" t="s">
        <v>192</v>
      </c>
      <c r="AB64" s="59"/>
    </row>
    <row r="65" spans="13:28" x14ac:dyDescent="0.25">
      <c r="M65" s="15" t="str">
        <f t="shared" si="3"/>
        <v>NC_Crop</v>
      </c>
      <c r="N65" s="94">
        <v>2017</v>
      </c>
      <c r="O65" s="94" t="s">
        <v>3</v>
      </c>
      <c r="P65" s="94">
        <v>22</v>
      </c>
      <c r="Q65" s="94">
        <v>4</v>
      </c>
      <c r="R65" s="94">
        <v>0.1</v>
      </c>
      <c r="S65" s="94">
        <v>2</v>
      </c>
      <c r="T65" s="94">
        <v>5</v>
      </c>
      <c r="U65" s="94" t="s">
        <v>192</v>
      </c>
    </row>
    <row r="66" spans="13:28" x14ac:dyDescent="0.25">
      <c r="M66" s="15" t="str">
        <f t="shared" si="3"/>
        <v>NC_Forest</v>
      </c>
      <c r="N66" s="94">
        <v>2017</v>
      </c>
      <c r="O66" s="94" t="s">
        <v>260</v>
      </c>
      <c r="P66" s="94">
        <v>21</v>
      </c>
      <c r="Q66" s="94">
        <v>2</v>
      </c>
      <c r="R66" s="94">
        <v>0.25</v>
      </c>
      <c r="U66" s="94" t="s">
        <v>192</v>
      </c>
    </row>
    <row r="67" spans="13:28" x14ac:dyDescent="0.25">
      <c r="M67" s="15" t="str">
        <f t="shared" si="3"/>
        <v>NC_Range</v>
      </c>
      <c r="N67" s="94">
        <v>2017</v>
      </c>
      <c r="O67" s="94" t="s">
        <v>2</v>
      </c>
      <c r="P67" s="94">
        <v>21</v>
      </c>
      <c r="Q67" s="94">
        <v>2</v>
      </c>
      <c r="R67" s="94">
        <v>0.1</v>
      </c>
      <c r="S67" s="94">
        <v>1</v>
      </c>
      <c r="T67" s="94">
        <v>600</v>
      </c>
      <c r="U67" s="94" t="s">
        <v>192</v>
      </c>
    </row>
    <row r="68" spans="13:28" x14ac:dyDescent="0.25">
      <c r="M68" s="15" t="str">
        <f t="shared" si="3"/>
        <v>NE_Crop</v>
      </c>
      <c r="N68" s="94">
        <v>2017</v>
      </c>
      <c r="O68" s="94" t="s">
        <v>3</v>
      </c>
      <c r="P68" s="94">
        <v>10</v>
      </c>
      <c r="Q68" s="94">
        <v>2</v>
      </c>
      <c r="R68" s="94">
        <v>0.3</v>
      </c>
      <c r="S68" s="94">
        <v>1</v>
      </c>
      <c r="T68" s="94">
        <v>100</v>
      </c>
      <c r="U68" s="94" t="s">
        <v>193</v>
      </c>
    </row>
    <row r="69" spans="13:28" x14ac:dyDescent="0.25">
      <c r="M69" s="15" t="str">
        <f t="shared" si="3"/>
        <v>NE_Crop</v>
      </c>
      <c r="N69" s="94">
        <v>2017</v>
      </c>
      <c r="O69" s="94" t="s">
        <v>3</v>
      </c>
      <c r="P69" s="94">
        <v>16</v>
      </c>
      <c r="Q69" s="94">
        <v>3</v>
      </c>
      <c r="R69" s="94">
        <v>0.05</v>
      </c>
      <c r="S69" s="94">
        <v>1</v>
      </c>
      <c r="T69" s="94">
        <v>40</v>
      </c>
      <c r="U69" s="94" t="s">
        <v>193</v>
      </c>
      <c r="AB69" s="59"/>
    </row>
    <row r="70" spans="13:28" x14ac:dyDescent="0.25">
      <c r="M70" s="15" t="str">
        <f t="shared" si="3"/>
        <v>NE_Forest</v>
      </c>
      <c r="N70" s="94">
        <v>2017</v>
      </c>
      <c r="O70" s="94" t="s">
        <v>260</v>
      </c>
      <c r="P70" s="94">
        <v>18</v>
      </c>
      <c r="Q70" s="94">
        <v>1</v>
      </c>
      <c r="R70" s="94">
        <v>0.25</v>
      </c>
      <c r="S70" s="94">
        <v>7</v>
      </c>
      <c r="T70" s="94">
        <v>60</v>
      </c>
      <c r="U70" s="94" t="s">
        <v>193</v>
      </c>
    </row>
    <row r="71" spans="13:28" x14ac:dyDescent="0.25">
      <c r="M71" s="15" t="str">
        <f t="shared" si="3"/>
        <v>NE_Farmstead</v>
      </c>
      <c r="N71" s="94">
        <v>2017</v>
      </c>
      <c r="O71" s="94" t="s">
        <v>411</v>
      </c>
      <c r="P71" s="94">
        <v>16</v>
      </c>
      <c r="Q71" s="94">
        <v>3</v>
      </c>
      <c r="R71" s="94">
        <v>0.25</v>
      </c>
      <c r="S71" s="94">
        <v>3</v>
      </c>
      <c r="T71" s="94">
        <v>100</v>
      </c>
      <c r="U71" s="94" t="s">
        <v>193</v>
      </c>
      <c r="AB71" s="59"/>
    </row>
    <row r="72" spans="13:28" x14ac:dyDescent="0.25">
      <c r="M72" s="15" t="str">
        <f t="shared" si="3"/>
        <v>NE_Pasture</v>
      </c>
      <c r="N72" s="94">
        <v>2017</v>
      </c>
      <c r="O72" s="94" t="s">
        <v>1</v>
      </c>
      <c r="P72" s="94">
        <v>18</v>
      </c>
      <c r="Q72" s="94">
        <v>1</v>
      </c>
      <c r="R72" s="94">
        <v>0.05</v>
      </c>
      <c r="S72" s="94">
        <v>2</v>
      </c>
      <c r="T72" s="94">
        <v>200</v>
      </c>
      <c r="U72" s="94" t="s">
        <v>193</v>
      </c>
    </row>
    <row r="73" spans="13:28" x14ac:dyDescent="0.25">
      <c r="M73" s="15" t="str">
        <f t="shared" si="3"/>
        <v>NE_Range</v>
      </c>
      <c r="N73" s="94">
        <v>2017</v>
      </c>
      <c r="O73" s="94" t="s">
        <v>2</v>
      </c>
      <c r="P73" s="94">
        <v>18</v>
      </c>
      <c r="Q73" s="94">
        <v>1</v>
      </c>
      <c r="R73" s="94">
        <v>0.1</v>
      </c>
      <c r="S73" s="94">
        <v>1</v>
      </c>
      <c r="T73" s="94">
        <v>500</v>
      </c>
      <c r="U73" s="94" t="s">
        <v>193</v>
      </c>
      <c r="AB73" s="59"/>
    </row>
    <row r="74" spans="13:28" x14ac:dyDescent="0.25">
      <c r="M74" s="15" t="str">
        <f t="shared" si="3"/>
        <v>NW_Crop</v>
      </c>
      <c r="N74" s="94">
        <v>2017</v>
      </c>
      <c r="O74" s="94" t="s">
        <v>3</v>
      </c>
      <c r="P74" s="110">
        <v>16</v>
      </c>
      <c r="Q74" s="94">
        <v>1</v>
      </c>
      <c r="R74" s="94">
        <v>0.05</v>
      </c>
      <c r="S74" s="94">
        <v>2</v>
      </c>
      <c r="T74" s="94">
        <v>20</v>
      </c>
      <c r="U74" s="94" t="s">
        <v>198</v>
      </c>
    </row>
    <row r="75" spans="13:28" x14ac:dyDescent="0.25">
      <c r="M75" s="15" t="str">
        <f t="shared" si="3"/>
        <v>NW_Crop</v>
      </c>
      <c r="N75" s="94">
        <v>2017</v>
      </c>
      <c r="O75" s="94" t="s">
        <v>3</v>
      </c>
      <c r="P75" s="110">
        <v>13</v>
      </c>
      <c r="Q75" s="94">
        <v>2</v>
      </c>
      <c r="R75" s="94">
        <v>0.14000000000000001</v>
      </c>
      <c r="S75" s="94">
        <v>6</v>
      </c>
      <c r="T75" s="94">
        <v>50</v>
      </c>
      <c r="U75" s="94" t="s">
        <v>198</v>
      </c>
      <c r="AB75" s="59"/>
    </row>
    <row r="76" spans="13:28" x14ac:dyDescent="0.25">
      <c r="M76" s="15" t="str">
        <f t="shared" si="3"/>
        <v>NW_Crop</v>
      </c>
      <c r="N76" s="94">
        <v>2017</v>
      </c>
      <c r="O76" s="94" t="s">
        <v>3</v>
      </c>
      <c r="P76" s="110">
        <v>22</v>
      </c>
      <c r="Q76" s="94">
        <v>4</v>
      </c>
      <c r="R76" s="94">
        <v>3.5000000000000003E-2</v>
      </c>
      <c r="S76" s="94">
        <v>5</v>
      </c>
      <c r="T76" s="94">
        <v>5</v>
      </c>
      <c r="U76" s="94" t="s">
        <v>198</v>
      </c>
      <c r="AB76" s="59"/>
    </row>
    <row r="77" spans="13:28" x14ac:dyDescent="0.25">
      <c r="M77" s="15" t="str">
        <f t="shared" si="3"/>
        <v>NW_Crop</v>
      </c>
      <c r="N77" s="94">
        <v>2017</v>
      </c>
      <c r="O77" s="94" t="s">
        <v>3</v>
      </c>
      <c r="P77" s="110">
        <v>22</v>
      </c>
      <c r="Q77" s="94">
        <v>5</v>
      </c>
      <c r="R77" s="94">
        <v>0.01</v>
      </c>
      <c r="S77" s="94">
        <v>3</v>
      </c>
      <c r="T77" s="94">
        <v>20</v>
      </c>
      <c r="U77" s="94" t="s">
        <v>198</v>
      </c>
      <c r="AB77" s="59"/>
    </row>
    <row r="78" spans="13:28" x14ac:dyDescent="0.25">
      <c r="M78" s="15" t="str">
        <f t="shared" si="3"/>
        <v>NW_Forest</v>
      </c>
      <c r="N78" s="94">
        <v>2017</v>
      </c>
      <c r="O78" s="94" t="s">
        <v>260</v>
      </c>
      <c r="P78" s="94">
        <v>16</v>
      </c>
      <c r="Q78" s="94">
        <v>1</v>
      </c>
      <c r="R78" s="94">
        <v>0.02</v>
      </c>
      <c r="S78" s="94">
        <v>14</v>
      </c>
      <c r="T78" s="94">
        <v>70</v>
      </c>
      <c r="U78" s="94" t="s">
        <v>198</v>
      </c>
    </row>
    <row r="79" spans="13:28" x14ac:dyDescent="0.25">
      <c r="M79" s="15" t="str">
        <f t="shared" si="3"/>
        <v>NW_Forest</v>
      </c>
      <c r="N79" s="94">
        <v>2017</v>
      </c>
      <c r="O79" s="94" t="s">
        <v>260</v>
      </c>
      <c r="P79" s="94">
        <v>20</v>
      </c>
      <c r="Q79" s="94">
        <v>3</v>
      </c>
      <c r="R79" s="94">
        <v>0.27500000000000002</v>
      </c>
      <c r="S79" s="94">
        <v>3</v>
      </c>
      <c r="T79" s="94">
        <v>20</v>
      </c>
      <c r="U79" s="94" t="s">
        <v>198</v>
      </c>
    </row>
    <row r="80" spans="13:28" x14ac:dyDescent="0.25">
      <c r="M80" s="15" t="str">
        <f t="shared" si="3"/>
        <v>NW_Forest</v>
      </c>
      <c r="N80" s="94">
        <v>2017</v>
      </c>
      <c r="O80" s="94" t="s">
        <v>260</v>
      </c>
      <c r="P80" s="94">
        <v>22</v>
      </c>
      <c r="Q80" s="94">
        <v>4</v>
      </c>
      <c r="R80" s="94">
        <v>0.04</v>
      </c>
      <c r="S80" s="94">
        <v>2</v>
      </c>
      <c r="T80" s="94">
        <v>10</v>
      </c>
      <c r="U80" s="94" t="s">
        <v>198</v>
      </c>
    </row>
    <row r="81" spans="13:28" x14ac:dyDescent="0.25">
      <c r="M81" s="15" t="str">
        <f t="shared" si="3"/>
        <v>NW_Forest</v>
      </c>
      <c r="N81" s="94">
        <v>2017</v>
      </c>
      <c r="O81" s="94" t="s">
        <v>260</v>
      </c>
      <c r="P81" s="94">
        <v>22</v>
      </c>
      <c r="Q81" s="94">
        <v>5</v>
      </c>
      <c r="R81" s="94">
        <v>0.02</v>
      </c>
      <c r="U81" s="94" t="s">
        <v>198</v>
      </c>
      <c r="AB81" s="59"/>
    </row>
    <row r="82" spans="13:28" x14ac:dyDescent="0.25">
      <c r="M82" s="15" t="str">
        <f t="shared" si="3"/>
        <v>NW_Farmstead</v>
      </c>
      <c r="N82" s="94">
        <v>2017</v>
      </c>
      <c r="O82" s="94" t="s">
        <v>411</v>
      </c>
      <c r="P82" s="94">
        <v>16</v>
      </c>
      <c r="Q82" s="94">
        <v>1</v>
      </c>
      <c r="R82" s="94">
        <v>0.05</v>
      </c>
      <c r="S82" s="94">
        <v>1</v>
      </c>
      <c r="T82" s="94">
        <v>80</v>
      </c>
      <c r="U82" s="94" t="s">
        <v>198</v>
      </c>
      <c r="AB82" s="59"/>
    </row>
    <row r="83" spans="13:28" x14ac:dyDescent="0.25">
      <c r="M83" s="15" t="str">
        <f t="shared" si="3"/>
        <v>NW_Farmstead</v>
      </c>
      <c r="N83" s="94">
        <v>2017</v>
      </c>
      <c r="O83" s="94" t="s">
        <v>411</v>
      </c>
      <c r="P83" s="94">
        <v>13</v>
      </c>
      <c r="Q83" s="94">
        <v>2</v>
      </c>
      <c r="R83" s="94">
        <v>0.14000000000000001</v>
      </c>
      <c r="S83" s="94">
        <v>9</v>
      </c>
      <c r="T83" s="94">
        <v>80</v>
      </c>
      <c r="U83" s="94" t="s">
        <v>198</v>
      </c>
    </row>
    <row r="84" spans="13:28" x14ac:dyDescent="0.25">
      <c r="M84" s="15" t="str">
        <f t="shared" si="3"/>
        <v>NW_Farmstead</v>
      </c>
      <c r="N84" s="94">
        <v>2017</v>
      </c>
      <c r="O84" s="94" t="s">
        <v>411</v>
      </c>
      <c r="P84" s="94">
        <v>22</v>
      </c>
      <c r="Q84" s="94">
        <v>4</v>
      </c>
      <c r="R84" s="94">
        <v>0.03</v>
      </c>
      <c r="S84" s="94">
        <v>2</v>
      </c>
      <c r="T84" s="94">
        <v>10</v>
      </c>
      <c r="U84" s="94" t="s">
        <v>198</v>
      </c>
    </row>
    <row r="85" spans="13:28" x14ac:dyDescent="0.25">
      <c r="M85" s="15" t="str">
        <f t="shared" si="3"/>
        <v>NW_Farmstead</v>
      </c>
      <c r="N85" s="94">
        <v>2017</v>
      </c>
      <c r="O85" s="94" t="s">
        <v>411</v>
      </c>
      <c r="P85" s="94">
        <v>22</v>
      </c>
      <c r="Q85" s="94">
        <v>5</v>
      </c>
      <c r="R85" s="94">
        <v>0.01</v>
      </c>
      <c r="S85" s="94">
        <v>1</v>
      </c>
      <c r="T85" s="94">
        <v>10</v>
      </c>
      <c r="U85" s="94" t="s">
        <v>198</v>
      </c>
    </row>
    <row r="86" spans="13:28" x14ac:dyDescent="0.25">
      <c r="M86" s="15" t="str">
        <f t="shared" si="3"/>
        <v>NW_Pasture</v>
      </c>
      <c r="N86" s="94">
        <v>2017</v>
      </c>
      <c r="O86" s="94" t="s">
        <v>1</v>
      </c>
      <c r="P86" s="94">
        <v>16</v>
      </c>
      <c r="Q86" s="94">
        <v>1</v>
      </c>
      <c r="R86" s="94">
        <v>0.03</v>
      </c>
      <c r="S86" s="94">
        <v>1</v>
      </c>
      <c r="T86" s="94">
        <v>40</v>
      </c>
      <c r="U86" s="94" t="s">
        <v>198</v>
      </c>
      <c r="V86" s="59"/>
    </row>
    <row r="87" spans="13:28" x14ac:dyDescent="0.25">
      <c r="M87" s="15" t="str">
        <f t="shared" si="3"/>
        <v>NW_Pasture</v>
      </c>
      <c r="N87" s="94">
        <v>2017</v>
      </c>
      <c r="O87" s="94" t="s">
        <v>1</v>
      </c>
      <c r="P87" s="94">
        <v>13</v>
      </c>
      <c r="Q87" s="94">
        <v>2</v>
      </c>
      <c r="R87" s="94">
        <v>0.1</v>
      </c>
      <c r="S87" s="94">
        <v>4</v>
      </c>
      <c r="T87" s="94">
        <v>40</v>
      </c>
      <c r="U87" s="94" t="s">
        <v>198</v>
      </c>
      <c r="V87" s="59"/>
      <c r="W87" s="59"/>
      <c r="AB87" s="59"/>
    </row>
    <row r="88" spans="13:28" x14ac:dyDescent="0.25">
      <c r="M88" s="15" t="str">
        <f t="shared" si="3"/>
        <v>NW_Pasture</v>
      </c>
      <c r="N88" s="94">
        <v>2017</v>
      </c>
      <c r="O88" s="94" t="s">
        <v>1</v>
      </c>
      <c r="P88" s="94">
        <v>22</v>
      </c>
      <c r="Q88" s="94">
        <v>4</v>
      </c>
      <c r="R88" s="94">
        <v>0.04</v>
      </c>
      <c r="U88" s="94" t="s">
        <v>198</v>
      </c>
      <c r="AB88" s="59"/>
    </row>
    <row r="89" spans="13:28" x14ac:dyDescent="0.25">
      <c r="M89" s="15" t="str">
        <f t="shared" si="3"/>
        <v>NW_Pasture</v>
      </c>
      <c r="N89" s="94">
        <v>2017</v>
      </c>
      <c r="O89" s="94" t="s">
        <v>1</v>
      </c>
      <c r="P89" s="94">
        <v>22</v>
      </c>
      <c r="Q89" s="94">
        <v>5</v>
      </c>
      <c r="R89" s="94">
        <v>0.01</v>
      </c>
      <c r="U89" s="94" t="s">
        <v>198</v>
      </c>
      <c r="AB89" s="59"/>
    </row>
    <row r="90" spans="13:28" x14ac:dyDescent="0.25">
      <c r="M90" s="15" t="str">
        <f t="shared" si="3"/>
        <v>WP_Crop</v>
      </c>
      <c r="N90" s="94">
        <v>2017</v>
      </c>
      <c r="O90" s="94" t="s">
        <v>3</v>
      </c>
      <c r="P90" s="94">
        <v>1</v>
      </c>
      <c r="Q90" s="94">
        <v>1</v>
      </c>
      <c r="R90" s="94">
        <v>0.28000000000000003</v>
      </c>
      <c r="S90" s="94">
        <v>6</v>
      </c>
      <c r="T90" s="94">
        <v>350</v>
      </c>
      <c r="U90" s="94" t="s">
        <v>194</v>
      </c>
    </row>
    <row r="91" spans="13:28" x14ac:dyDescent="0.25">
      <c r="M91" s="15" t="str">
        <f t="shared" si="3"/>
        <v>WP_Crop</v>
      </c>
      <c r="N91" s="94">
        <v>2017</v>
      </c>
      <c r="O91" s="94" t="s">
        <v>3</v>
      </c>
      <c r="P91" s="94">
        <v>26</v>
      </c>
      <c r="Q91" s="94">
        <v>2</v>
      </c>
      <c r="R91" s="94">
        <v>0.16</v>
      </c>
      <c r="S91" s="94">
        <v>2</v>
      </c>
      <c r="T91" s="94">
        <v>200</v>
      </c>
      <c r="U91" s="94" t="s">
        <v>194</v>
      </c>
    </row>
    <row r="92" spans="13:28" x14ac:dyDescent="0.25">
      <c r="M92" s="15" t="str">
        <f t="shared" si="3"/>
        <v>WP_Crop</v>
      </c>
      <c r="N92" s="94">
        <v>2017</v>
      </c>
      <c r="O92" s="94" t="s">
        <v>3</v>
      </c>
      <c r="P92" s="94">
        <v>10</v>
      </c>
      <c r="Q92" s="94">
        <v>6</v>
      </c>
      <c r="R92" s="94">
        <v>0.15</v>
      </c>
      <c r="S92" s="94">
        <v>4</v>
      </c>
      <c r="T92" s="94">
        <v>150</v>
      </c>
      <c r="U92" s="94" t="s">
        <v>194</v>
      </c>
    </row>
    <row r="93" spans="13:28" x14ac:dyDescent="0.25">
      <c r="M93" s="15" t="str">
        <f t="shared" si="3"/>
        <v>WP_Forest</v>
      </c>
      <c r="N93" s="94">
        <v>2017</v>
      </c>
      <c r="O93" s="94" t="s">
        <v>260</v>
      </c>
      <c r="P93" s="94">
        <v>21</v>
      </c>
      <c r="Q93" s="94">
        <v>11</v>
      </c>
      <c r="R93" s="94">
        <v>0.05</v>
      </c>
      <c r="S93" s="94">
        <v>4</v>
      </c>
      <c r="T93" s="94">
        <v>25</v>
      </c>
      <c r="U93" s="94" t="s">
        <v>194</v>
      </c>
      <c r="AB93" s="59"/>
    </row>
    <row r="94" spans="13:28" x14ac:dyDescent="0.25">
      <c r="M94" s="15" t="str">
        <f t="shared" si="3"/>
        <v>WP_Farmstead</v>
      </c>
      <c r="N94" s="94">
        <v>2017</v>
      </c>
      <c r="O94" s="94" t="s">
        <v>411</v>
      </c>
      <c r="P94" s="94">
        <v>22</v>
      </c>
      <c r="Q94" s="94">
        <v>12</v>
      </c>
      <c r="R94" s="94">
        <v>0.08</v>
      </c>
      <c r="S94" s="94">
        <v>6</v>
      </c>
      <c r="T94" s="94">
        <v>5</v>
      </c>
      <c r="U94" s="94" t="s">
        <v>194</v>
      </c>
      <c r="W94" s="59"/>
    </row>
    <row r="95" spans="13:28" x14ac:dyDescent="0.25">
      <c r="M95" s="15" t="str">
        <f t="shared" si="3"/>
        <v>WP_Range</v>
      </c>
      <c r="N95" s="94">
        <v>2017</v>
      </c>
      <c r="O95" s="94" t="s">
        <v>2</v>
      </c>
      <c r="P95" s="94">
        <v>20</v>
      </c>
      <c r="Q95" s="94">
        <v>10</v>
      </c>
      <c r="R95" s="94">
        <v>0.14000000000000001</v>
      </c>
      <c r="S95" s="94">
        <v>2</v>
      </c>
      <c r="T95" s="94">
        <v>1000</v>
      </c>
      <c r="U95" s="94" t="s">
        <v>194</v>
      </c>
    </row>
    <row r="96" spans="13:28" x14ac:dyDescent="0.25">
      <c r="M96" s="15" t="str">
        <f t="shared" si="3"/>
        <v>WP_Range</v>
      </c>
      <c r="N96" s="94">
        <v>2017</v>
      </c>
      <c r="O96" s="94" t="s">
        <v>2</v>
      </c>
      <c r="P96" s="94">
        <v>25</v>
      </c>
      <c r="Q96" s="94">
        <v>13</v>
      </c>
      <c r="R96" s="94">
        <v>0.14000000000000001</v>
      </c>
      <c r="S96" s="94">
        <v>4</v>
      </c>
      <c r="T96" s="94">
        <v>500</v>
      </c>
      <c r="U96" s="94" t="s">
        <v>194</v>
      </c>
      <c r="AB96" s="57"/>
    </row>
    <row r="97" spans="13:28" x14ac:dyDescent="0.25">
      <c r="M97" s="15" t="str">
        <f t="shared" si="3"/>
        <v>PS_Crop</v>
      </c>
      <c r="N97" s="94">
        <v>2017</v>
      </c>
      <c r="O97" s="94" t="s">
        <v>3</v>
      </c>
      <c r="P97" s="94">
        <v>22</v>
      </c>
      <c r="Q97" s="94">
        <v>2</v>
      </c>
      <c r="R97" s="94">
        <v>0.09</v>
      </c>
      <c r="S97" s="94">
        <v>3</v>
      </c>
      <c r="T97" s="94">
        <v>100</v>
      </c>
      <c r="U97" s="94" t="s">
        <v>199</v>
      </c>
      <c r="AB97" s="57"/>
    </row>
    <row r="98" spans="13:28" x14ac:dyDescent="0.25">
      <c r="M98" s="15" t="str">
        <f t="shared" si="3"/>
        <v>PS_Crop</v>
      </c>
      <c r="N98" s="94">
        <v>2017</v>
      </c>
      <c r="O98" s="94" t="s">
        <v>3</v>
      </c>
      <c r="P98" s="94">
        <v>10</v>
      </c>
      <c r="Q98" s="94">
        <v>4</v>
      </c>
      <c r="R98" s="94">
        <v>0.04</v>
      </c>
      <c r="S98" s="94">
        <v>7</v>
      </c>
      <c r="T98" s="94">
        <v>20</v>
      </c>
      <c r="U98" s="94" t="s">
        <v>199</v>
      </c>
      <c r="V98" s="59"/>
      <c r="W98" s="59"/>
    </row>
    <row r="99" spans="13:28" x14ac:dyDescent="0.25">
      <c r="M99" s="15" t="str">
        <f t="shared" si="3"/>
        <v>PS_Forest</v>
      </c>
      <c r="N99" s="94">
        <v>2017</v>
      </c>
      <c r="O99" s="94" t="s">
        <v>260</v>
      </c>
      <c r="P99" s="94">
        <v>22</v>
      </c>
      <c r="Q99" s="94">
        <v>2</v>
      </c>
      <c r="R99" s="94">
        <v>0.08</v>
      </c>
      <c r="S99" s="94">
        <v>2</v>
      </c>
      <c r="T99" s="94">
        <v>50</v>
      </c>
      <c r="U99" s="94" t="s">
        <v>199</v>
      </c>
      <c r="AB99" s="57"/>
    </row>
    <row r="100" spans="13:28" x14ac:dyDescent="0.25">
      <c r="M100" s="15" t="str">
        <f t="shared" si="3"/>
        <v>PS_Forest</v>
      </c>
      <c r="N100" s="94">
        <v>2017</v>
      </c>
      <c r="O100" s="94" t="s">
        <v>260</v>
      </c>
      <c r="P100" s="94">
        <v>18</v>
      </c>
      <c r="Q100" s="94">
        <v>3</v>
      </c>
      <c r="R100" s="94">
        <v>0.15</v>
      </c>
      <c r="S100" s="94">
        <v>15</v>
      </c>
      <c r="T100" s="94">
        <v>15</v>
      </c>
      <c r="U100" s="94" t="s">
        <v>199</v>
      </c>
      <c r="V100" s="59"/>
      <c r="AB100" s="57"/>
    </row>
    <row r="101" spans="13:28" x14ac:dyDescent="0.25">
      <c r="M101" s="15" t="str">
        <f t="shared" si="3"/>
        <v>PS_Farmstead</v>
      </c>
      <c r="N101" s="94">
        <v>2017</v>
      </c>
      <c r="O101" s="94" t="s">
        <v>411</v>
      </c>
      <c r="P101" s="94">
        <v>11</v>
      </c>
      <c r="Q101" s="94">
        <v>1</v>
      </c>
      <c r="R101" s="94">
        <v>0.35</v>
      </c>
      <c r="S101" s="94">
        <v>5</v>
      </c>
      <c r="T101" s="94">
        <v>100</v>
      </c>
      <c r="U101" s="94" t="s">
        <v>199</v>
      </c>
      <c r="V101" s="59"/>
    </row>
    <row r="102" spans="13:28" x14ac:dyDescent="0.25">
      <c r="M102" s="15" t="str">
        <f t="shared" si="3"/>
        <v>PS_Farmstead</v>
      </c>
      <c r="N102" s="94">
        <v>2017</v>
      </c>
      <c r="O102" s="94" t="s">
        <v>411</v>
      </c>
      <c r="P102" s="94">
        <v>22</v>
      </c>
      <c r="Q102" s="94">
        <v>2</v>
      </c>
      <c r="R102" s="94">
        <v>0.08</v>
      </c>
      <c r="S102" s="94">
        <v>4</v>
      </c>
      <c r="T102" s="94">
        <v>20</v>
      </c>
      <c r="U102" s="94" t="s">
        <v>199</v>
      </c>
      <c r="V102" s="59"/>
    </row>
    <row r="103" spans="13:28" x14ac:dyDescent="0.25">
      <c r="M103" s="15" t="str">
        <f t="shared" si="3"/>
        <v>PS_Pasture</v>
      </c>
      <c r="N103" s="94">
        <v>2017</v>
      </c>
      <c r="O103" s="94" t="s">
        <v>1</v>
      </c>
      <c r="P103" s="94">
        <v>22</v>
      </c>
      <c r="Q103" s="94">
        <v>2</v>
      </c>
      <c r="R103" s="94">
        <v>0.08</v>
      </c>
      <c r="S103" s="94">
        <v>3</v>
      </c>
      <c r="T103" s="94">
        <v>100</v>
      </c>
      <c r="U103" s="94" t="s">
        <v>199</v>
      </c>
      <c r="V103" s="59"/>
      <c r="AB103" s="59"/>
    </row>
    <row r="104" spans="13:28" x14ac:dyDescent="0.25">
      <c r="M104" s="15" t="str">
        <f t="shared" si="3"/>
        <v>PS_Pasture</v>
      </c>
      <c r="N104" s="94">
        <v>2017</v>
      </c>
      <c r="O104" s="94" t="s">
        <v>1</v>
      </c>
      <c r="P104" s="94">
        <v>18</v>
      </c>
      <c r="Q104" s="94">
        <v>3</v>
      </c>
      <c r="R104" s="94">
        <v>0.1</v>
      </c>
      <c r="S104" s="94">
        <v>3</v>
      </c>
      <c r="T104" s="94">
        <v>50</v>
      </c>
      <c r="U104" s="94" t="s">
        <v>199</v>
      </c>
      <c r="V104" s="59"/>
    </row>
    <row r="105" spans="13:28" x14ac:dyDescent="0.25">
      <c r="M105" s="15" t="str">
        <f t="shared" si="3"/>
        <v>PS_Pasture</v>
      </c>
      <c r="N105" s="94">
        <v>2017</v>
      </c>
      <c r="O105" s="94" t="s">
        <v>1</v>
      </c>
      <c r="P105" s="94">
        <v>10</v>
      </c>
      <c r="Q105" s="94">
        <v>4</v>
      </c>
      <c r="R105" s="94">
        <v>0.03</v>
      </c>
      <c r="S105" s="94">
        <v>3</v>
      </c>
      <c r="T105" s="94">
        <v>100</v>
      </c>
      <c r="U105" s="94" t="s">
        <v>199</v>
      </c>
    </row>
    <row r="106" spans="13:28" x14ac:dyDescent="0.25">
      <c r="M106" s="15" t="str">
        <f t="shared" si="3"/>
        <v>SC_Crop</v>
      </c>
      <c r="N106" s="94">
        <v>2017</v>
      </c>
      <c r="O106" s="94" t="s">
        <v>3</v>
      </c>
      <c r="P106" s="94">
        <v>1</v>
      </c>
      <c r="Q106" s="94">
        <v>1</v>
      </c>
      <c r="R106" s="94">
        <v>0.3</v>
      </c>
      <c r="S106" s="94">
        <v>4</v>
      </c>
      <c r="T106" s="94">
        <v>600</v>
      </c>
      <c r="U106" s="94" t="s">
        <v>196</v>
      </c>
      <c r="AB106" s="59"/>
    </row>
    <row r="107" spans="13:28" x14ac:dyDescent="0.25">
      <c r="M107" s="15" t="str">
        <f t="shared" si="3"/>
        <v>SC_Crop</v>
      </c>
      <c r="N107" s="94">
        <v>2017</v>
      </c>
      <c r="O107" s="94" t="s">
        <v>3</v>
      </c>
      <c r="P107" s="94">
        <v>10</v>
      </c>
      <c r="Q107" s="94">
        <v>2</v>
      </c>
      <c r="R107" s="94">
        <v>0.25</v>
      </c>
      <c r="S107" s="94">
        <v>10</v>
      </c>
      <c r="T107" s="94">
        <v>50</v>
      </c>
      <c r="U107" s="94" t="s">
        <v>196</v>
      </c>
    </row>
    <row r="108" spans="13:28" x14ac:dyDescent="0.25">
      <c r="M108" s="15" t="str">
        <f t="shared" si="3"/>
        <v>SC_Crop</v>
      </c>
      <c r="N108" s="94">
        <v>2017</v>
      </c>
      <c r="O108" s="94" t="s">
        <v>3</v>
      </c>
      <c r="P108" s="94">
        <v>11</v>
      </c>
      <c r="Q108" s="94">
        <v>3</v>
      </c>
      <c r="R108" s="94">
        <v>0.05</v>
      </c>
      <c r="S108" s="94">
        <v>2</v>
      </c>
      <c r="T108" s="94">
        <v>40</v>
      </c>
      <c r="U108" s="94" t="s">
        <v>196</v>
      </c>
      <c r="V108" s="59"/>
    </row>
    <row r="109" spans="13:28" x14ac:dyDescent="0.25">
      <c r="M109" s="15" t="str">
        <f t="shared" si="3"/>
        <v>SC_Crop</v>
      </c>
      <c r="N109" s="94">
        <v>2017</v>
      </c>
      <c r="O109" s="94" t="s">
        <v>3</v>
      </c>
      <c r="P109" s="94">
        <v>22</v>
      </c>
      <c r="Q109" s="94">
        <v>5</v>
      </c>
      <c r="R109" s="94">
        <v>0.04</v>
      </c>
      <c r="S109" s="94">
        <v>2</v>
      </c>
      <c r="T109" s="94">
        <v>5</v>
      </c>
      <c r="U109" s="94" t="s">
        <v>196</v>
      </c>
    </row>
    <row r="110" spans="13:28" x14ac:dyDescent="0.25">
      <c r="M110" s="15" t="str">
        <f t="shared" si="3"/>
        <v>SC_Forest</v>
      </c>
      <c r="N110" s="94">
        <v>2017</v>
      </c>
      <c r="O110" s="94" t="s">
        <v>260</v>
      </c>
      <c r="P110" s="94">
        <v>18</v>
      </c>
      <c r="Q110" s="94">
        <v>4</v>
      </c>
      <c r="R110" s="94">
        <v>0.05</v>
      </c>
      <c r="S110" s="94">
        <v>2</v>
      </c>
      <c r="T110" s="94">
        <v>50</v>
      </c>
      <c r="U110" s="94" t="s">
        <v>196</v>
      </c>
      <c r="W110" s="59"/>
    </row>
    <row r="111" spans="13:28" x14ac:dyDescent="0.25">
      <c r="M111" s="15" t="str">
        <f t="shared" si="3"/>
        <v>SC_Farmstead</v>
      </c>
      <c r="N111" s="94">
        <v>2017</v>
      </c>
      <c r="O111" s="94" t="s">
        <v>411</v>
      </c>
      <c r="P111" s="94">
        <v>11</v>
      </c>
      <c r="Q111" s="94">
        <v>3</v>
      </c>
      <c r="R111" s="94">
        <v>0.1</v>
      </c>
      <c r="S111" s="94">
        <v>2</v>
      </c>
      <c r="T111" s="94">
        <v>20</v>
      </c>
      <c r="U111" s="94" t="s">
        <v>196</v>
      </c>
      <c r="W111" s="59"/>
    </row>
    <row r="112" spans="13:28" x14ac:dyDescent="0.25">
      <c r="M112" s="15" t="str">
        <f t="shared" si="3"/>
        <v>SC_Farmstead</v>
      </c>
      <c r="N112" s="94">
        <v>2017</v>
      </c>
      <c r="O112" s="94" t="s">
        <v>411</v>
      </c>
      <c r="P112" s="94">
        <v>22</v>
      </c>
      <c r="Q112" s="94">
        <v>5</v>
      </c>
      <c r="R112" s="94">
        <v>0.04</v>
      </c>
      <c r="S112" s="94">
        <v>1</v>
      </c>
      <c r="T112" s="94">
        <v>10</v>
      </c>
      <c r="U112" s="94" t="s">
        <v>196</v>
      </c>
    </row>
    <row r="113" spans="13:28" x14ac:dyDescent="0.25">
      <c r="M113" s="15" t="str">
        <f t="shared" si="3"/>
        <v>SC_Pasture</v>
      </c>
      <c r="N113" s="94">
        <v>2017</v>
      </c>
      <c r="O113" s="94" t="s">
        <v>1</v>
      </c>
      <c r="P113" s="94">
        <v>10</v>
      </c>
      <c r="Q113" s="94">
        <v>2</v>
      </c>
      <c r="R113" s="94">
        <v>0.05</v>
      </c>
      <c r="S113" s="94">
        <v>2</v>
      </c>
      <c r="T113" s="94">
        <v>40</v>
      </c>
      <c r="U113" s="94" t="s">
        <v>196</v>
      </c>
      <c r="V113" s="59"/>
      <c r="AB113" s="59"/>
    </row>
    <row r="114" spans="13:28" x14ac:dyDescent="0.25">
      <c r="M114" s="15" t="str">
        <f t="shared" si="3"/>
        <v>SC_Pasture</v>
      </c>
      <c r="N114" s="94">
        <v>2017</v>
      </c>
      <c r="O114" s="94" t="s">
        <v>1</v>
      </c>
      <c r="P114" s="94">
        <v>18</v>
      </c>
      <c r="Q114" s="94">
        <v>4</v>
      </c>
      <c r="R114" s="94">
        <v>0.03</v>
      </c>
      <c r="S114" s="94">
        <v>1</v>
      </c>
      <c r="T114" s="94">
        <v>40</v>
      </c>
      <c r="U114" s="94" t="s">
        <v>196</v>
      </c>
      <c r="AB114" s="59"/>
    </row>
    <row r="115" spans="13:28" x14ac:dyDescent="0.25">
      <c r="M115" s="15" t="str">
        <f t="shared" ref="M115:M142" si="4">U115&amp;"_"&amp;O115</f>
        <v>SC_Range</v>
      </c>
      <c r="N115" s="94">
        <v>2017</v>
      </c>
      <c r="O115" s="94" t="s">
        <v>2</v>
      </c>
      <c r="P115" s="94">
        <v>18</v>
      </c>
      <c r="Q115" s="94">
        <v>4</v>
      </c>
      <c r="R115" s="94">
        <v>0.05</v>
      </c>
      <c r="S115" s="94">
        <v>3</v>
      </c>
      <c r="T115" s="94">
        <v>2000</v>
      </c>
      <c r="U115" s="94" t="s">
        <v>196</v>
      </c>
      <c r="V115" s="59"/>
    </row>
    <row r="116" spans="13:28" x14ac:dyDescent="0.25">
      <c r="M116" s="15" t="str">
        <f t="shared" si="4"/>
        <v>SC_Range</v>
      </c>
      <c r="N116" s="94">
        <v>2017</v>
      </c>
      <c r="O116" s="94" t="s">
        <v>2</v>
      </c>
      <c r="P116" s="94">
        <v>22</v>
      </c>
      <c r="Q116" s="94">
        <v>5</v>
      </c>
      <c r="R116" s="94">
        <v>0.04</v>
      </c>
      <c r="S116" s="94">
        <v>1</v>
      </c>
      <c r="T116" s="94">
        <v>5</v>
      </c>
      <c r="U116" s="94" t="s">
        <v>196</v>
      </c>
      <c r="V116" s="59"/>
    </row>
    <row r="117" spans="13:28" x14ac:dyDescent="0.25">
      <c r="M117" s="15" t="str">
        <f t="shared" si="4"/>
        <v>SR_Crop</v>
      </c>
      <c r="N117" s="94">
        <v>2017</v>
      </c>
      <c r="O117" s="94" t="s">
        <v>3</v>
      </c>
      <c r="P117" s="94">
        <v>10</v>
      </c>
      <c r="Q117" s="94">
        <v>1</v>
      </c>
      <c r="R117" s="94">
        <v>0.2</v>
      </c>
      <c r="S117" s="94">
        <v>6</v>
      </c>
      <c r="T117" s="94">
        <v>150</v>
      </c>
      <c r="U117" s="94" t="s">
        <v>195</v>
      </c>
      <c r="V117" s="59"/>
    </row>
    <row r="118" spans="13:28" x14ac:dyDescent="0.25">
      <c r="M118" s="15" t="str">
        <f t="shared" si="4"/>
        <v>SR_Crop</v>
      </c>
      <c r="N118" s="94">
        <v>2017</v>
      </c>
      <c r="O118" s="94" t="s">
        <v>3</v>
      </c>
      <c r="P118" s="94">
        <v>1</v>
      </c>
      <c r="Q118" s="94">
        <v>4</v>
      </c>
      <c r="R118" s="94">
        <v>0.05</v>
      </c>
      <c r="S118" s="94">
        <v>1</v>
      </c>
      <c r="T118" s="94">
        <v>500</v>
      </c>
      <c r="U118" s="94" t="s">
        <v>195</v>
      </c>
      <c r="AB118" s="59"/>
    </row>
    <row r="119" spans="13:28" x14ac:dyDescent="0.25">
      <c r="M119" s="15" t="str">
        <f t="shared" si="4"/>
        <v>SR_Forest</v>
      </c>
      <c r="N119" s="94">
        <v>2017</v>
      </c>
      <c r="O119" s="94" t="s">
        <v>260</v>
      </c>
      <c r="P119" s="94">
        <v>18</v>
      </c>
      <c r="Q119" s="94">
        <v>3</v>
      </c>
      <c r="R119" s="94">
        <v>0.05</v>
      </c>
      <c r="S119" s="94">
        <v>3</v>
      </c>
      <c r="T119" s="94">
        <v>15</v>
      </c>
      <c r="U119" s="94" t="s">
        <v>195</v>
      </c>
    </row>
    <row r="120" spans="13:28" x14ac:dyDescent="0.25">
      <c r="M120" s="15" t="str">
        <f t="shared" si="4"/>
        <v>SR_Farmstead</v>
      </c>
      <c r="N120" s="94">
        <v>2017</v>
      </c>
      <c r="O120" s="94" t="s">
        <v>411</v>
      </c>
      <c r="P120" s="94">
        <v>13</v>
      </c>
      <c r="Q120" s="94">
        <v>2</v>
      </c>
      <c r="R120" s="94">
        <v>0.35</v>
      </c>
      <c r="S120" s="94">
        <v>5</v>
      </c>
      <c r="T120" s="94">
        <v>12</v>
      </c>
      <c r="U120" s="94" t="s">
        <v>195</v>
      </c>
      <c r="V120" s="59"/>
    </row>
    <row r="121" spans="13:28" x14ac:dyDescent="0.25">
      <c r="M121" s="15" t="str">
        <f t="shared" si="4"/>
        <v>SR_Pasture</v>
      </c>
      <c r="N121" s="94">
        <v>2017</v>
      </c>
      <c r="O121" s="94" t="s">
        <v>1</v>
      </c>
      <c r="P121" s="94">
        <v>10</v>
      </c>
      <c r="Q121" s="94">
        <v>1</v>
      </c>
      <c r="R121" s="94">
        <v>0.05</v>
      </c>
      <c r="S121" s="94">
        <v>3</v>
      </c>
      <c r="T121" s="94">
        <v>15</v>
      </c>
      <c r="U121" s="94" t="s">
        <v>195</v>
      </c>
    </row>
    <row r="122" spans="13:28" x14ac:dyDescent="0.25">
      <c r="M122" s="15" t="str">
        <f t="shared" si="4"/>
        <v>SR_Pasture</v>
      </c>
      <c r="N122" s="94">
        <v>2017</v>
      </c>
      <c r="O122" s="94" t="s">
        <v>1</v>
      </c>
      <c r="P122" s="94">
        <v>18</v>
      </c>
      <c r="Q122" s="94">
        <v>3</v>
      </c>
      <c r="R122" s="94">
        <v>0.05</v>
      </c>
      <c r="S122" s="94">
        <v>3</v>
      </c>
      <c r="T122" s="94">
        <v>15</v>
      </c>
      <c r="U122" s="94" t="s">
        <v>195</v>
      </c>
      <c r="V122" s="59"/>
      <c r="W122" s="59"/>
    </row>
    <row r="123" spans="13:28" x14ac:dyDescent="0.25">
      <c r="M123" s="15" t="str">
        <f t="shared" si="4"/>
        <v>SR_Range</v>
      </c>
      <c r="N123" s="94">
        <v>2017</v>
      </c>
      <c r="O123" s="94" t="s">
        <v>2</v>
      </c>
      <c r="P123" s="94">
        <v>18</v>
      </c>
      <c r="Q123" s="94">
        <v>3</v>
      </c>
      <c r="R123" s="94">
        <v>0.25</v>
      </c>
      <c r="S123" s="94">
        <v>6</v>
      </c>
      <c r="T123" s="94">
        <v>500</v>
      </c>
      <c r="U123" s="94" t="s">
        <v>195</v>
      </c>
      <c r="W123" s="59"/>
    </row>
    <row r="124" spans="13:28" x14ac:dyDescent="0.25">
      <c r="M124" s="15" t="str">
        <f t="shared" si="4"/>
        <v>SW_Crop</v>
      </c>
      <c r="N124" s="94">
        <v>2017</v>
      </c>
      <c r="O124" s="94" t="s">
        <v>3</v>
      </c>
      <c r="P124" s="94">
        <v>16</v>
      </c>
      <c r="Q124" s="94">
        <v>1</v>
      </c>
      <c r="R124" s="94">
        <v>0.05</v>
      </c>
      <c r="S124" s="94">
        <v>5</v>
      </c>
      <c r="T124" s="94">
        <v>20</v>
      </c>
      <c r="U124" s="94" t="s">
        <v>221</v>
      </c>
      <c r="V124" s="57"/>
      <c r="AB124" s="59"/>
    </row>
    <row r="125" spans="13:28" x14ac:dyDescent="0.25">
      <c r="M125" s="15" t="str">
        <f t="shared" si="4"/>
        <v>SW_Crop</v>
      </c>
      <c r="N125" s="94">
        <v>2017</v>
      </c>
      <c r="O125" s="94" t="s">
        <v>3</v>
      </c>
      <c r="P125" s="94">
        <v>22</v>
      </c>
      <c r="Q125" s="94">
        <v>3</v>
      </c>
      <c r="R125" s="94">
        <v>0.05</v>
      </c>
      <c r="S125" s="94">
        <v>3</v>
      </c>
      <c r="T125" s="94">
        <v>5</v>
      </c>
      <c r="U125" s="94" t="s">
        <v>221</v>
      </c>
      <c r="V125" s="57"/>
      <c r="AB125" s="59"/>
    </row>
    <row r="126" spans="13:28" x14ac:dyDescent="0.25">
      <c r="M126" s="15" t="str">
        <f t="shared" si="4"/>
        <v>SW_Crop</v>
      </c>
      <c r="N126" s="94">
        <v>2017</v>
      </c>
      <c r="O126" s="94" t="s">
        <v>3</v>
      </c>
      <c r="P126" s="94">
        <v>10</v>
      </c>
      <c r="Q126" s="94">
        <v>5</v>
      </c>
      <c r="R126" s="94">
        <v>0.05</v>
      </c>
      <c r="S126" s="94">
        <v>10</v>
      </c>
      <c r="T126" s="94">
        <v>15</v>
      </c>
      <c r="U126" s="94" t="s">
        <v>221</v>
      </c>
      <c r="V126" s="57"/>
    </row>
    <row r="127" spans="13:28" x14ac:dyDescent="0.25">
      <c r="M127" s="15" t="str">
        <f t="shared" si="4"/>
        <v>SW_Crop</v>
      </c>
      <c r="N127" s="94">
        <v>2017</v>
      </c>
      <c r="O127" s="94" t="s">
        <v>3</v>
      </c>
      <c r="P127" s="94">
        <v>6</v>
      </c>
      <c r="Q127" s="94">
        <v>6</v>
      </c>
      <c r="R127" s="94">
        <v>0.05</v>
      </c>
      <c r="S127" s="94">
        <v>3</v>
      </c>
      <c r="T127" s="94">
        <v>40</v>
      </c>
      <c r="U127" s="94" t="s">
        <v>221</v>
      </c>
      <c r="AB127" s="59"/>
    </row>
    <row r="128" spans="13:28" x14ac:dyDescent="0.25">
      <c r="M128" s="15" t="str">
        <f t="shared" si="4"/>
        <v>SW_Forest</v>
      </c>
      <c r="N128" s="94">
        <v>2017</v>
      </c>
      <c r="O128" s="94" t="s">
        <v>260</v>
      </c>
      <c r="P128" s="94">
        <v>16</v>
      </c>
      <c r="Q128" s="94">
        <v>1</v>
      </c>
      <c r="R128" s="94">
        <v>0.05</v>
      </c>
      <c r="S128" s="94">
        <v>10</v>
      </c>
      <c r="T128" s="94">
        <v>15</v>
      </c>
      <c r="U128" s="94" t="s">
        <v>221</v>
      </c>
    </row>
    <row r="129" spans="13:28" x14ac:dyDescent="0.25">
      <c r="M129" s="15" t="str">
        <f t="shared" si="4"/>
        <v>SW_Forest</v>
      </c>
      <c r="N129" s="94">
        <v>2017</v>
      </c>
      <c r="O129" s="94" t="s">
        <v>260</v>
      </c>
      <c r="P129" s="94">
        <v>18</v>
      </c>
      <c r="Q129" s="94">
        <v>2</v>
      </c>
      <c r="R129" s="94">
        <v>0.25</v>
      </c>
      <c r="S129" s="94">
        <v>20</v>
      </c>
      <c r="T129" s="94">
        <v>20</v>
      </c>
      <c r="U129" s="94" t="s">
        <v>221</v>
      </c>
      <c r="AB129" s="59"/>
    </row>
    <row r="130" spans="13:28" x14ac:dyDescent="0.25">
      <c r="M130" s="15" t="str">
        <f t="shared" si="4"/>
        <v>SW_Forest</v>
      </c>
      <c r="N130" s="94">
        <v>2017</v>
      </c>
      <c r="O130" s="94" t="s">
        <v>260</v>
      </c>
      <c r="P130" s="94">
        <v>22</v>
      </c>
      <c r="Q130" s="94">
        <v>3</v>
      </c>
      <c r="R130" s="94">
        <v>0.1</v>
      </c>
      <c r="S130" s="94">
        <v>50</v>
      </c>
      <c r="T130" s="94">
        <v>20</v>
      </c>
      <c r="U130" s="94" t="s">
        <v>221</v>
      </c>
      <c r="AB130" s="59"/>
    </row>
    <row r="131" spans="13:28" x14ac:dyDescent="0.25">
      <c r="M131" s="15" t="str">
        <f t="shared" si="4"/>
        <v>SW_Farmstead</v>
      </c>
      <c r="N131" s="94">
        <v>2017</v>
      </c>
      <c r="O131" s="94" t="s">
        <v>411</v>
      </c>
      <c r="P131" s="94">
        <v>16</v>
      </c>
      <c r="Q131" s="94">
        <v>1</v>
      </c>
      <c r="R131" s="94">
        <v>0.15</v>
      </c>
      <c r="S131" s="94">
        <v>10</v>
      </c>
      <c r="T131" s="94">
        <v>15</v>
      </c>
      <c r="U131" s="94" t="s">
        <v>221</v>
      </c>
      <c r="AB131" s="59"/>
    </row>
    <row r="132" spans="13:28" x14ac:dyDescent="0.25">
      <c r="M132" s="15" t="str">
        <f t="shared" si="4"/>
        <v>SW_Farmstead</v>
      </c>
      <c r="N132" s="94">
        <v>2017</v>
      </c>
      <c r="O132" s="94" t="s">
        <v>411</v>
      </c>
      <c r="P132" s="94">
        <v>26</v>
      </c>
      <c r="Q132" s="94">
        <v>4</v>
      </c>
      <c r="R132" s="94">
        <v>0.05</v>
      </c>
      <c r="S132" s="94">
        <v>2</v>
      </c>
      <c r="T132" s="94">
        <v>1</v>
      </c>
      <c r="U132" s="94" t="s">
        <v>221</v>
      </c>
      <c r="V132" s="59"/>
      <c r="W132" s="59"/>
    </row>
    <row r="133" spans="13:28" x14ac:dyDescent="0.25">
      <c r="M133" s="15" t="str">
        <f t="shared" si="4"/>
        <v>SW_Farmstead</v>
      </c>
      <c r="N133" s="94">
        <v>2017</v>
      </c>
      <c r="O133" s="94" t="s">
        <v>411</v>
      </c>
      <c r="P133" s="94">
        <v>28</v>
      </c>
      <c r="Q133" s="94">
        <v>7</v>
      </c>
      <c r="R133" s="94">
        <v>0.02</v>
      </c>
      <c r="S133" s="94">
        <v>2</v>
      </c>
      <c r="T133" s="94">
        <v>10</v>
      </c>
      <c r="U133" s="94" t="s">
        <v>221</v>
      </c>
    </row>
    <row r="134" spans="13:28" x14ac:dyDescent="0.25">
      <c r="M134" s="15" t="str">
        <f t="shared" si="4"/>
        <v>SW_Pasture</v>
      </c>
      <c r="N134" s="94">
        <v>2017</v>
      </c>
      <c r="O134" s="94" t="s">
        <v>1</v>
      </c>
      <c r="P134" s="94">
        <v>16</v>
      </c>
      <c r="Q134" s="94">
        <v>1</v>
      </c>
      <c r="R134" s="94">
        <v>0.1</v>
      </c>
      <c r="S134" s="94">
        <v>3</v>
      </c>
      <c r="T134" s="94">
        <v>20</v>
      </c>
      <c r="U134" s="94" t="s">
        <v>221</v>
      </c>
      <c r="AB134" s="59"/>
    </row>
    <row r="135" spans="13:28" x14ac:dyDescent="0.25">
      <c r="M135" s="15" t="str">
        <f t="shared" si="4"/>
        <v>SW_Pasture</v>
      </c>
      <c r="N135" s="94">
        <v>2017</v>
      </c>
      <c r="O135" s="94" t="s">
        <v>1</v>
      </c>
      <c r="P135" s="94">
        <v>18</v>
      </c>
      <c r="Q135" s="94">
        <v>2</v>
      </c>
      <c r="R135" s="94">
        <v>0.08</v>
      </c>
      <c r="S135" s="94">
        <v>10</v>
      </c>
      <c r="T135" s="94">
        <v>15</v>
      </c>
      <c r="U135" s="94" t="s">
        <v>221</v>
      </c>
      <c r="W135" s="59"/>
    </row>
    <row r="136" spans="13:28" x14ac:dyDescent="0.25">
      <c r="M136" s="15" t="str">
        <f t="shared" si="4"/>
        <v>PA_Crop</v>
      </c>
      <c r="N136" s="94">
        <v>2017</v>
      </c>
      <c r="O136" s="94" t="s">
        <v>3</v>
      </c>
      <c r="P136" s="94">
        <v>1</v>
      </c>
      <c r="Q136" s="94">
        <v>1</v>
      </c>
      <c r="R136" s="94">
        <v>0.45</v>
      </c>
      <c r="S136" s="94">
        <v>12</v>
      </c>
      <c r="T136" s="94">
        <v>300</v>
      </c>
      <c r="U136" s="94" t="s">
        <v>412</v>
      </c>
    </row>
    <row r="137" spans="13:28" x14ac:dyDescent="0.25">
      <c r="M137" s="15" t="str">
        <f t="shared" si="4"/>
        <v>PA_Crop</v>
      </c>
      <c r="N137" s="94">
        <v>2017</v>
      </c>
      <c r="O137" s="94" t="s">
        <v>3</v>
      </c>
      <c r="P137" s="94">
        <v>27</v>
      </c>
      <c r="Q137" s="94">
        <v>3</v>
      </c>
      <c r="R137" s="94">
        <v>0.1</v>
      </c>
      <c r="S137" s="94">
        <v>2</v>
      </c>
      <c r="T137" s="94">
        <v>600</v>
      </c>
      <c r="U137" s="94" t="s">
        <v>412</v>
      </c>
      <c r="AB137" s="59"/>
    </row>
    <row r="138" spans="13:28" x14ac:dyDescent="0.25">
      <c r="M138" s="15" t="str">
        <f t="shared" si="4"/>
        <v>PA_Forest</v>
      </c>
      <c r="N138" s="94">
        <v>2017</v>
      </c>
      <c r="O138" s="94" t="s">
        <v>260</v>
      </c>
      <c r="P138" s="94">
        <v>18</v>
      </c>
      <c r="Q138" s="94">
        <v>4</v>
      </c>
      <c r="R138" s="94">
        <v>0.1</v>
      </c>
      <c r="S138" s="94">
        <v>8</v>
      </c>
      <c r="T138" s="94">
        <v>4</v>
      </c>
      <c r="U138" s="94" t="s">
        <v>412</v>
      </c>
      <c r="AB138" s="59"/>
    </row>
    <row r="139" spans="13:28" x14ac:dyDescent="0.25">
      <c r="M139" s="15" t="str">
        <f t="shared" si="4"/>
        <v>PA_Forest</v>
      </c>
      <c r="N139" s="94">
        <v>2017</v>
      </c>
      <c r="O139" s="94" t="s">
        <v>260</v>
      </c>
      <c r="P139" s="94">
        <v>21</v>
      </c>
      <c r="Q139" s="94">
        <v>5</v>
      </c>
      <c r="R139" s="94">
        <v>0.06</v>
      </c>
      <c r="S139" s="94">
        <v>2</v>
      </c>
      <c r="T139" s="94">
        <v>3</v>
      </c>
      <c r="U139" s="94" t="s">
        <v>412</v>
      </c>
      <c r="AB139" s="59"/>
    </row>
    <row r="140" spans="13:28" x14ac:dyDescent="0.25">
      <c r="M140" s="15" t="str">
        <f t="shared" si="4"/>
        <v>PA_Farmstead</v>
      </c>
      <c r="N140" s="94">
        <v>2017</v>
      </c>
      <c r="O140" s="94" t="s">
        <v>411</v>
      </c>
      <c r="P140" s="94">
        <v>16</v>
      </c>
      <c r="Q140" s="94">
        <v>2</v>
      </c>
      <c r="R140" s="94">
        <v>0.1</v>
      </c>
      <c r="S140" s="94">
        <v>1</v>
      </c>
      <c r="T140" s="94">
        <v>1</v>
      </c>
      <c r="U140" s="94" t="s">
        <v>412</v>
      </c>
      <c r="AB140" s="59"/>
    </row>
    <row r="141" spans="13:28" x14ac:dyDescent="0.25">
      <c r="M141" s="15" t="str">
        <f t="shared" si="4"/>
        <v>PA_Pasture</v>
      </c>
      <c r="N141" s="94">
        <v>2017</v>
      </c>
      <c r="O141" s="94" t="s">
        <v>1</v>
      </c>
      <c r="P141" s="94">
        <v>11</v>
      </c>
      <c r="Q141" s="94">
        <v>6</v>
      </c>
      <c r="R141" s="94">
        <v>0.12</v>
      </c>
      <c r="S141" s="94">
        <v>2</v>
      </c>
      <c r="T141" s="94">
        <v>10</v>
      </c>
      <c r="U141" s="94" t="s">
        <v>412</v>
      </c>
    </row>
    <row r="142" spans="13:28" x14ac:dyDescent="0.25">
      <c r="M142" s="15" t="str">
        <f t="shared" si="4"/>
        <v>PA_Range</v>
      </c>
      <c r="N142" s="94">
        <v>2017</v>
      </c>
      <c r="O142" s="94" t="s">
        <v>2</v>
      </c>
      <c r="P142" s="94">
        <v>18</v>
      </c>
      <c r="Q142" s="94">
        <v>4</v>
      </c>
      <c r="R142" s="94">
        <v>7.0000000000000007E-2</v>
      </c>
      <c r="S142" s="94">
        <v>1</v>
      </c>
      <c r="T142" s="94">
        <v>200</v>
      </c>
      <c r="U142" s="94" t="s">
        <v>412</v>
      </c>
    </row>
    <row r="144" spans="13:28" x14ac:dyDescent="0.25">
      <c r="AB144" s="59"/>
    </row>
    <row r="146" spans="28:28" x14ac:dyDescent="0.25">
      <c r="AB146" s="59"/>
    </row>
    <row r="147" spans="28:28" x14ac:dyDescent="0.25">
      <c r="AB147" s="57"/>
    </row>
    <row r="156" spans="28:28" x14ac:dyDescent="0.25">
      <c r="AB156" s="59"/>
    </row>
    <row r="161" spans="28:28" x14ac:dyDescent="0.25">
      <c r="AB161" s="59"/>
    </row>
    <row r="162" spans="28:28" x14ac:dyDescent="0.25">
      <c r="AB162" s="59"/>
    </row>
    <row r="173" spans="28:28" x14ac:dyDescent="0.25">
      <c r="AB173" s="59"/>
    </row>
    <row r="175" spans="28:28" x14ac:dyDescent="0.25">
      <c r="AB175" s="59"/>
    </row>
    <row r="176" spans="28:28" x14ac:dyDescent="0.25">
      <c r="AB176" s="59"/>
    </row>
    <row r="177" spans="28:28" x14ac:dyDescent="0.25">
      <c r="AB177" s="59"/>
    </row>
    <row r="178" spans="28:28" x14ac:dyDescent="0.25">
      <c r="AB178" s="59"/>
    </row>
    <row r="179" spans="28:28" x14ac:dyDescent="0.25">
      <c r="AB179" s="59"/>
    </row>
    <row r="183" spans="28:28" x14ac:dyDescent="0.25">
      <c r="AB183" s="59"/>
    </row>
    <row r="188" spans="28:28" x14ac:dyDescent="0.25">
      <c r="AB188" s="59"/>
    </row>
    <row r="190" spans="28:28" x14ac:dyDescent="0.25">
      <c r="AB190" s="59"/>
    </row>
    <row r="191" spans="28:28" x14ac:dyDescent="0.25">
      <c r="AB191" s="59"/>
    </row>
    <row r="192" spans="28:28" x14ac:dyDescent="0.25">
      <c r="AB192" s="59"/>
    </row>
    <row r="195" spans="28:28" x14ac:dyDescent="0.25">
      <c r="AB195" s="59"/>
    </row>
    <row r="197" spans="28:28" x14ac:dyDescent="0.25">
      <c r="AB197" s="59"/>
    </row>
    <row r="199" spans="28:28" x14ac:dyDescent="0.25">
      <c r="AB199" s="57"/>
    </row>
    <row r="200" spans="28:28" x14ac:dyDescent="0.25">
      <c r="AB200" s="57"/>
    </row>
    <row r="201" spans="28:28" x14ac:dyDescent="0.25">
      <c r="AB201" s="57"/>
    </row>
    <row r="207" spans="28:28" x14ac:dyDescent="0.25">
      <c r="AB207" s="59"/>
    </row>
    <row r="214" spans="28:28" x14ac:dyDescent="0.25">
      <c r="AB214" s="59"/>
    </row>
    <row r="221" spans="28:28" x14ac:dyDescent="0.25">
      <c r="AB221" s="59"/>
    </row>
    <row r="225" spans="28:28" x14ac:dyDescent="0.25">
      <c r="AB225" s="59"/>
    </row>
    <row r="237" spans="28:28" x14ac:dyDescent="0.25">
      <c r="AB237" s="59"/>
    </row>
    <row r="238" spans="28:28" x14ac:dyDescent="0.25">
      <c r="AB238" s="59"/>
    </row>
    <row r="249" spans="28:28" x14ac:dyDescent="0.25">
      <c r="AB249" s="59"/>
    </row>
    <row r="250" spans="28:28" x14ac:dyDescent="0.25">
      <c r="AB250" s="59"/>
    </row>
    <row r="259" spans="28:28" x14ac:dyDescent="0.25">
      <c r="AB259" s="59"/>
    </row>
    <row r="262" spans="28:28" x14ac:dyDescent="0.25">
      <c r="AB262" s="59"/>
    </row>
  </sheetData>
  <pageMargins left="0.7" right="0.2" top="0.75" bottom="0.5" header="0.3" footer="0.3"/>
  <pageSetup orientation="portrait" r:id="rId1"/>
  <headerFooter>
    <oddHeader>&amp;C&amp;"Times New Roman,Bold"&amp;16LWG FY 2018</oddHeader>
    <oddFooter>&amp;C&amp;"Times New Roman,Italic"&amp;8USDA is an Equal Opportunity Provider and Employer&amp;R&amp;"Times New Roman,Italic"&amp;8July, 2016</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D263"/>
  <sheetViews>
    <sheetView topLeftCell="A34" zoomScaleNormal="100" workbookViewId="0">
      <selection activeCell="N77" sqref="N77"/>
    </sheetView>
  </sheetViews>
  <sheetFormatPr defaultRowHeight="15" x14ac:dyDescent="0.25"/>
  <cols>
    <col min="1" max="1" width="1.85546875" style="94" customWidth="1"/>
    <col min="2" max="2" width="2.140625" style="94" customWidth="1"/>
    <col min="3" max="3" width="15.7109375" style="94" customWidth="1"/>
    <col min="4" max="4" width="9" style="94" customWidth="1"/>
    <col min="5" max="5" width="9.28515625" style="94" customWidth="1"/>
    <col min="6" max="7" width="9" style="94" customWidth="1"/>
    <col min="8" max="9" width="10" style="94" customWidth="1"/>
    <col min="10" max="10" width="9" style="94" customWidth="1"/>
    <col min="11" max="11" width="8.5703125" style="94" customWidth="1"/>
    <col min="12" max="12" width="2.140625" style="94" customWidth="1"/>
    <col min="13" max="16384" width="9.140625" style="94"/>
  </cols>
  <sheetData>
    <row r="1" spans="2:30" ht="5.25" customHeight="1" x14ac:dyDescent="0.25"/>
    <row r="2" spans="2:30" ht="18.75" x14ac:dyDescent="0.3">
      <c r="B2" s="5" t="s">
        <v>601</v>
      </c>
    </row>
    <row r="3" spans="2:30" ht="15" customHeight="1" x14ac:dyDescent="0.3">
      <c r="B3" s="5"/>
      <c r="C3" s="4"/>
      <c r="AD3" s="59"/>
    </row>
    <row r="4" spans="2:30" ht="21" customHeight="1" x14ac:dyDescent="0.3">
      <c r="B4" s="5"/>
      <c r="D4" s="62">
        <v>1</v>
      </c>
      <c r="E4" s="62">
        <v>2</v>
      </c>
      <c r="F4" s="62">
        <v>3</v>
      </c>
      <c r="G4" s="62">
        <v>4</v>
      </c>
      <c r="H4" s="62">
        <v>5</v>
      </c>
      <c r="I4" s="62"/>
      <c r="J4" s="62"/>
      <c r="AD4" s="59"/>
    </row>
    <row r="5" spans="2:30" ht="14.25" customHeight="1" x14ac:dyDescent="0.25">
      <c r="B5" s="4"/>
      <c r="D5" s="108" t="s">
        <v>568</v>
      </c>
      <c r="E5" s="108" t="s">
        <v>377</v>
      </c>
      <c r="F5" s="108" t="s">
        <v>569</v>
      </c>
      <c r="G5" s="108" t="s">
        <v>570</v>
      </c>
      <c r="H5" s="108" t="s">
        <v>572</v>
      </c>
      <c r="I5" s="108" t="s">
        <v>200</v>
      </c>
      <c r="J5" s="108" t="s">
        <v>571</v>
      </c>
    </row>
    <row r="6" spans="2:30" ht="14.25" customHeight="1" x14ac:dyDescent="0.25">
      <c r="B6" s="4"/>
      <c r="D6" s="102" t="s">
        <v>393</v>
      </c>
      <c r="E6" s="102" t="s">
        <v>387</v>
      </c>
      <c r="F6" s="102" t="s">
        <v>392</v>
      </c>
      <c r="G6" s="102" t="s">
        <v>395</v>
      </c>
      <c r="H6" s="102" t="s">
        <v>390</v>
      </c>
      <c r="I6" s="102" t="s">
        <v>388</v>
      </c>
      <c r="J6" s="102"/>
    </row>
    <row r="7" spans="2:30" ht="25.5" x14ac:dyDescent="0.25">
      <c r="C7" s="101" t="s">
        <v>372</v>
      </c>
      <c r="D7" s="20" t="s">
        <v>393</v>
      </c>
      <c r="E7" s="20" t="s">
        <v>387</v>
      </c>
      <c r="F7" s="20" t="s">
        <v>566</v>
      </c>
      <c r="G7" s="20" t="s">
        <v>567</v>
      </c>
      <c r="H7" s="20" t="s">
        <v>400</v>
      </c>
      <c r="I7" s="20" t="s">
        <v>390</v>
      </c>
      <c r="J7" s="20" t="s">
        <v>388</v>
      </c>
      <c r="K7" s="20" t="s">
        <v>87</v>
      </c>
      <c r="L7" s="18"/>
      <c r="AD7" s="59"/>
    </row>
    <row r="8" spans="2:30" s="15" customFormat="1" x14ac:dyDescent="0.25">
      <c r="B8" s="114" t="s">
        <v>220</v>
      </c>
      <c r="C8" s="37" t="s">
        <v>231</v>
      </c>
      <c r="D8" s="118">
        <f>SUMIF($W$47:$W$75,$B8&amp;"_"&amp;D$5,$T$47:$T$75)</f>
        <v>30000</v>
      </c>
      <c r="E8" s="118">
        <f t="shared" ref="E8:J17" si="0">SUMIF($W$47:$W$75,$B8&amp;"_"&amp;E$5,$T$47:$T$75)</f>
        <v>1500</v>
      </c>
      <c r="F8" s="118"/>
      <c r="G8" s="118">
        <f t="shared" si="0"/>
        <v>400</v>
      </c>
      <c r="H8" s="118"/>
      <c r="I8" s="118"/>
      <c r="J8" s="118">
        <f t="shared" si="0"/>
        <v>2400</v>
      </c>
      <c r="K8" s="118">
        <f>SUM(D8:J8)</f>
        <v>34300</v>
      </c>
      <c r="L8" s="37"/>
      <c r="AA8" s="94"/>
      <c r="AB8" s="94"/>
      <c r="AC8" s="94"/>
      <c r="AD8" s="59"/>
    </row>
    <row r="9" spans="2:30" s="15" customFormat="1" x14ac:dyDescent="0.25">
      <c r="B9" s="115" t="s">
        <v>192</v>
      </c>
      <c r="C9" s="25" t="s">
        <v>127</v>
      </c>
      <c r="D9" s="119">
        <f t="shared" ref="D9:D17" si="1">SUMIF($W$47:$W$75,$B9&amp;"_"&amp;D$5,$T$47:$T$75)</f>
        <v>300000</v>
      </c>
      <c r="E9" s="119">
        <f t="shared" si="0"/>
        <v>1250</v>
      </c>
      <c r="F9" s="119">
        <f t="shared" si="0"/>
        <v>10</v>
      </c>
      <c r="G9" s="119">
        <f t="shared" si="0"/>
        <v>4200</v>
      </c>
      <c r="H9" s="119"/>
      <c r="I9" s="119">
        <f t="shared" si="0"/>
        <v>225</v>
      </c>
      <c r="J9" s="119">
        <f t="shared" si="0"/>
        <v>80000</v>
      </c>
      <c r="K9" s="119">
        <f t="shared" ref="K9:K17" si="2">SUM(D9:J9)</f>
        <v>385685</v>
      </c>
      <c r="L9" s="40"/>
      <c r="AA9" s="94"/>
      <c r="AB9" s="94"/>
      <c r="AC9" s="94"/>
      <c r="AD9" s="94"/>
    </row>
    <row r="10" spans="2:30" s="15" customFormat="1" x14ac:dyDescent="0.25">
      <c r="B10" s="115" t="s">
        <v>193</v>
      </c>
      <c r="C10" s="25" t="s">
        <v>154</v>
      </c>
      <c r="D10" s="119"/>
      <c r="E10" s="119"/>
      <c r="F10" s="119">
        <f t="shared" si="0"/>
        <v>6</v>
      </c>
      <c r="G10" s="119"/>
      <c r="H10" s="119">
        <f t="shared" si="0"/>
        <v>200</v>
      </c>
      <c r="I10" s="119"/>
      <c r="J10" s="119"/>
      <c r="K10" s="119">
        <f t="shared" si="2"/>
        <v>206</v>
      </c>
      <c r="L10" s="8"/>
      <c r="AA10" s="94"/>
      <c r="AB10" s="94"/>
      <c r="AC10" s="94"/>
      <c r="AD10" s="94"/>
    </row>
    <row r="11" spans="2:30" s="15" customFormat="1" x14ac:dyDescent="0.25">
      <c r="B11" s="115" t="s">
        <v>198</v>
      </c>
      <c r="C11" s="25" t="s">
        <v>158</v>
      </c>
      <c r="D11" s="119"/>
      <c r="E11" s="119"/>
      <c r="F11" s="119"/>
      <c r="G11" s="119"/>
      <c r="H11" s="119"/>
      <c r="I11" s="119"/>
      <c r="J11" s="119"/>
      <c r="K11" s="119">
        <f t="shared" si="2"/>
        <v>0</v>
      </c>
      <c r="L11" s="46"/>
      <c r="AA11" s="94"/>
      <c r="AB11" s="94"/>
      <c r="AC11" s="94"/>
      <c r="AD11" s="59"/>
    </row>
    <row r="12" spans="2:30" s="15" customFormat="1" x14ac:dyDescent="0.25">
      <c r="B12" s="115" t="s">
        <v>412</v>
      </c>
      <c r="C12" s="25" t="s">
        <v>160</v>
      </c>
      <c r="D12" s="119"/>
      <c r="E12" s="119">
        <f t="shared" si="0"/>
        <v>1880</v>
      </c>
      <c r="F12" s="119">
        <f t="shared" si="0"/>
        <v>20</v>
      </c>
      <c r="G12" s="119"/>
      <c r="H12" s="119"/>
      <c r="I12" s="119"/>
      <c r="J12" s="119"/>
      <c r="K12" s="119">
        <f t="shared" si="2"/>
        <v>1900</v>
      </c>
      <c r="L12" s="40"/>
      <c r="AA12" s="94"/>
      <c r="AB12" s="94"/>
      <c r="AC12" s="94"/>
      <c r="AD12" s="94"/>
    </row>
    <row r="13" spans="2:30" s="15" customFormat="1" x14ac:dyDescent="0.25">
      <c r="B13" s="115" t="s">
        <v>199</v>
      </c>
      <c r="C13" s="25" t="s">
        <v>165</v>
      </c>
      <c r="D13" s="119"/>
      <c r="E13" s="119">
        <f t="shared" si="0"/>
        <v>1200</v>
      </c>
      <c r="F13" s="119">
        <f t="shared" si="0"/>
        <v>100</v>
      </c>
      <c r="G13" s="119"/>
      <c r="H13" s="119">
        <f t="shared" si="0"/>
        <v>500</v>
      </c>
      <c r="I13" s="119">
        <f t="shared" si="0"/>
        <v>100</v>
      </c>
      <c r="J13" s="119"/>
      <c r="K13" s="119">
        <f t="shared" si="2"/>
        <v>1900</v>
      </c>
      <c r="L13" s="40"/>
      <c r="AA13" s="94"/>
      <c r="AB13" s="94"/>
      <c r="AC13" s="94"/>
      <c r="AD13" s="94"/>
    </row>
    <row r="14" spans="2:30" s="15" customFormat="1" x14ac:dyDescent="0.25">
      <c r="B14" s="115" t="s">
        <v>196</v>
      </c>
      <c r="C14" s="25" t="s">
        <v>174</v>
      </c>
      <c r="D14" s="119">
        <f t="shared" si="1"/>
        <v>20000</v>
      </c>
      <c r="E14" s="119">
        <f t="shared" si="0"/>
        <v>1500</v>
      </c>
      <c r="F14" s="119"/>
      <c r="G14" s="119"/>
      <c r="H14" s="119">
        <f t="shared" si="0"/>
        <v>1000</v>
      </c>
      <c r="I14" s="119"/>
      <c r="J14" s="119">
        <f t="shared" si="0"/>
        <v>10000</v>
      </c>
      <c r="K14" s="119">
        <f t="shared" si="2"/>
        <v>32500</v>
      </c>
      <c r="L14" s="40"/>
      <c r="AA14" s="94"/>
      <c r="AB14" s="94"/>
      <c r="AC14" s="94"/>
      <c r="AD14" s="94"/>
    </row>
    <row r="15" spans="2:30" s="15" customFormat="1" x14ac:dyDescent="0.25">
      <c r="B15" s="115" t="s">
        <v>221</v>
      </c>
      <c r="C15" s="25" t="s">
        <v>227</v>
      </c>
      <c r="D15" s="119"/>
      <c r="E15" s="119">
        <f t="shared" si="0"/>
        <v>150</v>
      </c>
      <c r="F15" s="119">
        <f t="shared" si="0"/>
        <v>50</v>
      </c>
      <c r="G15" s="119"/>
      <c r="H15" s="119"/>
      <c r="I15" s="119"/>
      <c r="J15" s="119"/>
      <c r="K15" s="119">
        <f t="shared" si="2"/>
        <v>200</v>
      </c>
      <c r="L15" s="40"/>
      <c r="AA15" s="94"/>
      <c r="AB15" s="94"/>
      <c r="AC15" s="94"/>
      <c r="AD15" s="94"/>
    </row>
    <row r="16" spans="2:30" s="15" customFormat="1" x14ac:dyDescent="0.25">
      <c r="B16" s="115" t="s">
        <v>195</v>
      </c>
      <c r="C16" s="25" t="s">
        <v>182</v>
      </c>
      <c r="D16" s="119"/>
      <c r="E16" s="119">
        <f t="shared" si="0"/>
        <v>1500</v>
      </c>
      <c r="F16" s="119"/>
      <c r="G16" s="119"/>
      <c r="H16" s="119"/>
      <c r="I16" s="119"/>
      <c r="J16" s="119"/>
      <c r="K16" s="119">
        <f t="shared" si="2"/>
        <v>1500</v>
      </c>
      <c r="L16" s="60"/>
      <c r="AA16" s="94"/>
      <c r="AB16" s="94"/>
      <c r="AC16" s="94"/>
      <c r="AD16" s="94"/>
    </row>
    <row r="17" spans="2:30" s="15" customFormat="1" x14ac:dyDescent="0.25">
      <c r="B17" s="116" t="s">
        <v>194</v>
      </c>
      <c r="C17" s="32" t="s">
        <v>187</v>
      </c>
      <c r="D17" s="120">
        <f t="shared" si="1"/>
        <v>5000</v>
      </c>
      <c r="E17" s="120">
        <f t="shared" si="0"/>
        <v>5000</v>
      </c>
      <c r="F17" s="120"/>
      <c r="G17" s="120"/>
      <c r="H17" s="120"/>
      <c r="I17" s="120"/>
      <c r="J17" s="120">
        <f t="shared" si="0"/>
        <v>2400</v>
      </c>
      <c r="K17" s="120">
        <f t="shared" si="2"/>
        <v>12400</v>
      </c>
      <c r="L17" s="54"/>
      <c r="AA17" s="94"/>
      <c r="AB17" s="94"/>
      <c r="AC17" s="94"/>
      <c r="AD17" s="94"/>
    </row>
    <row r="18" spans="2:30" ht="24.75" customHeight="1" x14ac:dyDescent="0.25">
      <c r="B18" s="3"/>
      <c r="C18" s="63" t="s">
        <v>87</v>
      </c>
      <c r="D18" s="121">
        <f>SUM(D8:D17)</f>
        <v>355000</v>
      </c>
      <c r="E18" s="121">
        <f t="shared" ref="E18:J18" si="3">SUM(E8:E17)</f>
        <v>13980</v>
      </c>
      <c r="F18" s="121">
        <f t="shared" si="3"/>
        <v>186</v>
      </c>
      <c r="G18" s="121">
        <f t="shared" si="3"/>
        <v>4600</v>
      </c>
      <c r="H18" s="121">
        <f t="shared" si="3"/>
        <v>1700</v>
      </c>
      <c r="I18" s="121">
        <f t="shared" si="3"/>
        <v>325</v>
      </c>
      <c r="J18" s="121">
        <f t="shared" si="3"/>
        <v>94800</v>
      </c>
      <c r="K18" s="121">
        <f>SUM(K8:K17)</f>
        <v>470591</v>
      </c>
      <c r="L18" s="9"/>
      <c r="AD18" s="59"/>
    </row>
    <row r="19" spans="2:30" ht="15" customHeight="1" x14ac:dyDescent="0.25">
      <c r="B19" s="3"/>
      <c r="C19" s="63"/>
      <c r="D19" s="64"/>
      <c r="E19" s="64"/>
      <c r="F19" s="64"/>
      <c r="G19" s="64"/>
      <c r="H19" s="64"/>
      <c r="I19" s="64"/>
      <c r="J19" s="64"/>
      <c r="K19" s="52"/>
      <c r="L19" s="9"/>
      <c r="AD19" s="59"/>
    </row>
    <row r="20" spans="2:30" x14ac:dyDescent="0.25">
      <c r="B20" s="3"/>
      <c r="C20" s="11"/>
      <c r="D20" s="103"/>
      <c r="E20" s="103"/>
      <c r="F20" s="103"/>
      <c r="G20" s="103"/>
      <c r="H20" s="103"/>
      <c r="I20" s="103"/>
      <c r="J20" s="103"/>
      <c r="K20" s="103"/>
      <c r="L20" s="8"/>
      <c r="AD20" s="59"/>
    </row>
    <row r="21" spans="2:30" x14ac:dyDescent="0.25">
      <c r="B21" s="3"/>
      <c r="C21" s="11" t="s">
        <v>402</v>
      </c>
      <c r="D21" s="104" t="s">
        <v>622</v>
      </c>
      <c r="E21" s="3"/>
      <c r="F21" s="3"/>
      <c r="G21" s="3"/>
      <c r="H21" s="3"/>
      <c r="I21" s="3"/>
      <c r="J21" s="3"/>
      <c r="K21" s="33"/>
      <c r="L21" s="8"/>
      <c r="AD21" s="59"/>
    </row>
    <row r="22" spans="2:30" x14ac:dyDescent="0.25">
      <c r="B22" s="3"/>
      <c r="C22" s="105" t="s">
        <v>393</v>
      </c>
      <c r="D22" s="118">
        <f>D18</f>
        <v>355000</v>
      </c>
      <c r="F22" s="3"/>
      <c r="G22" s="3"/>
      <c r="H22" s="3"/>
      <c r="I22" s="3"/>
      <c r="J22" s="3"/>
      <c r="K22" s="34"/>
      <c r="L22" s="8"/>
      <c r="AD22" s="59"/>
    </row>
    <row r="23" spans="2:30" x14ac:dyDescent="0.25">
      <c r="B23" s="3"/>
      <c r="C23" s="106" t="s">
        <v>387</v>
      </c>
      <c r="D23" s="119">
        <f>E18</f>
        <v>13980</v>
      </c>
      <c r="F23" s="3"/>
      <c r="G23" s="3"/>
      <c r="H23" s="3"/>
      <c r="I23" s="3"/>
      <c r="J23" s="3"/>
      <c r="K23" s="34"/>
      <c r="L23" s="8"/>
      <c r="AD23" s="59"/>
    </row>
    <row r="24" spans="2:30" x14ac:dyDescent="0.25">
      <c r="B24" s="3"/>
      <c r="C24" s="106" t="s">
        <v>392</v>
      </c>
      <c r="D24" s="119">
        <f>F18</f>
        <v>186</v>
      </c>
      <c r="F24" s="3"/>
      <c r="G24" s="3"/>
      <c r="H24" s="3"/>
      <c r="I24" s="3"/>
      <c r="J24" s="3"/>
      <c r="K24" s="34"/>
      <c r="L24" s="8"/>
    </row>
    <row r="25" spans="2:30" x14ac:dyDescent="0.25">
      <c r="B25" s="3"/>
      <c r="C25" s="117" t="s">
        <v>567</v>
      </c>
      <c r="D25" s="119">
        <f>G18</f>
        <v>4600</v>
      </c>
      <c r="F25" s="3"/>
      <c r="G25" s="3"/>
      <c r="H25" s="3"/>
      <c r="I25" s="3"/>
      <c r="J25" s="3"/>
      <c r="K25" s="34"/>
      <c r="L25" s="8"/>
    </row>
    <row r="26" spans="2:30" x14ac:dyDescent="0.25">
      <c r="B26" s="3"/>
      <c r="C26" s="106" t="s">
        <v>400</v>
      </c>
      <c r="D26" s="119">
        <f>H18</f>
        <v>1700</v>
      </c>
      <c r="F26" s="3"/>
      <c r="G26" s="3"/>
      <c r="H26" s="3"/>
      <c r="I26" s="3"/>
      <c r="J26" s="3"/>
      <c r="K26" s="33"/>
      <c r="L26" s="40"/>
    </row>
    <row r="27" spans="2:30" ht="12.75" customHeight="1" x14ac:dyDescent="0.25">
      <c r="B27" s="3"/>
      <c r="C27" s="106" t="s">
        <v>390</v>
      </c>
      <c r="D27" s="119">
        <f>I18</f>
        <v>325</v>
      </c>
      <c r="F27" s="3"/>
      <c r="G27" s="3"/>
      <c r="H27" s="3"/>
      <c r="I27" s="3"/>
      <c r="J27" s="3"/>
      <c r="K27" s="3"/>
      <c r="L27" s="3"/>
    </row>
    <row r="28" spans="2:30" x14ac:dyDescent="0.25">
      <c r="B28" s="3"/>
      <c r="C28" s="107" t="s">
        <v>388</v>
      </c>
      <c r="D28" s="120">
        <f>J18</f>
        <v>94800</v>
      </c>
      <c r="E28" s="3"/>
      <c r="F28" s="3"/>
      <c r="G28" s="3"/>
      <c r="H28" s="3"/>
      <c r="I28" s="3"/>
      <c r="J28" s="3"/>
      <c r="K28" s="33"/>
      <c r="L28" s="8"/>
      <c r="AD28" s="59"/>
    </row>
    <row r="29" spans="2:30" ht="18.75" x14ac:dyDescent="0.3">
      <c r="B29" s="67"/>
      <c r="C29" s="13" t="s">
        <v>87</v>
      </c>
      <c r="D29" s="119">
        <f>SUM(D22:D28)</f>
        <v>470591</v>
      </c>
      <c r="E29" s="3"/>
      <c r="F29" s="3"/>
      <c r="G29" s="3"/>
      <c r="H29" s="3"/>
      <c r="I29" s="3"/>
      <c r="J29" s="3"/>
      <c r="K29" s="33"/>
      <c r="L29" s="8"/>
      <c r="AD29" s="59"/>
    </row>
    <row r="30" spans="2:30" x14ac:dyDescent="0.25">
      <c r="B30" s="3"/>
      <c r="C30" s="13"/>
      <c r="D30" s="3"/>
      <c r="E30" s="3"/>
      <c r="F30" s="3"/>
      <c r="G30" s="3"/>
      <c r="H30" s="3"/>
      <c r="I30" s="3"/>
      <c r="J30" s="3"/>
      <c r="K30" s="33"/>
      <c r="L30" s="8"/>
    </row>
    <row r="31" spans="2:30" ht="15.75" x14ac:dyDescent="0.25">
      <c r="B31" s="68"/>
      <c r="C31" s="3"/>
      <c r="D31" s="3"/>
      <c r="E31" s="3"/>
      <c r="F31" s="3"/>
      <c r="G31" s="3"/>
      <c r="H31" s="3"/>
      <c r="I31" s="3"/>
      <c r="J31" s="3"/>
      <c r="K31" s="3"/>
      <c r="L31" s="3"/>
    </row>
    <row r="32" spans="2:30" ht="12" customHeight="1" x14ac:dyDescent="0.25">
      <c r="B32" s="3"/>
      <c r="C32" s="35"/>
      <c r="D32" s="100"/>
      <c r="E32" s="100"/>
      <c r="F32" s="100"/>
      <c r="G32" s="100"/>
      <c r="H32" s="100"/>
      <c r="I32" s="100"/>
      <c r="J32" s="100"/>
      <c r="K32" s="100"/>
      <c r="L32" s="35"/>
      <c r="AD32" s="59"/>
    </row>
    <row r="33" spans="2:30" ht="12" customHeight="1" x14ac:dyDescent="0.25">
      <c r="B33" s="3"/>
      <c r="C33" s="13"/>
      <c r="D33" s="3"/>
      <c r="E33" s="3"/>
      <c r="F33" s="3"/>
      <c r="G33" s="3"/>
      <c r="H33" s="3"/>
      <c r="I33" s="3"/>
      <c r="J33" s="3"/>
      <c r="K33" s="33"/>
      <c r="L33" s="8"/>
    </row>
    <row r="34" spans="2:30" ht="12" customHeight="1" x14ac:dyDescent="0.25">
      <c r="B34" s="3"/>
      <c r="C34" s="13"/>
      <c r="D34" s="3"/>
      <c r="E34" s="3"/>
      <c r="F34" s="3"/>
      <c r="G34" s="3"/>
      <c r="H34" s="3"/>
      <c r="I34" s="3"/>
      <c r="J34" s="3"/>
      <c r="K34" s="33"/>
      <c r="L34" s="8"/>
      <c r="AD34" s="59"/>
    </row>
    <row r="35" spans="2:30" x14ac:dyDescent="0.25">
      <c r="B35" s="3"/>
      <c r="C35" s="13"/>
      <c r="D35" s="3"/>
      <c r="E35" s="3"/>
      <c r="F35" s="3"/>
      <c r="G35" s="3"/>
      <c r="H35" s="3"/>
      <c r="I35" s="3"/>
      <c r="J35" s="3"/>
      <c r="K35" s="34"/>
      <c r="L35" s="22"/>
      <c r="AD35" s="59"/>
    </row>
    <row r="36" spans="2:30" ht="12" customHeight="1" x14ac:dyDescent="0.25">
      <c r="B36" s="3"/>
      <c r="C36" s="13"/>
      <c r="D36" s="3"/>
      <c r="E36" s="3"/>
      <c r="F36" s="3"/>
      <c r="G36" s="3"/>
      <c r="H36" s="3"/>
      <c r="I36" s="3"/>
      <c r="J36" s="3"/>
      <c r="K36" s="33"/>
      <c r="L36" s="8"/>
    </row>
    <row r="37" spans="2:30" x14ac:dyDescent="0.25">
      <c r="B37" s="3"/>
      <c r="C37" s="13"/>
      <c r="D37" s="3"/>
      <c r="E37" s="3"/>
      <c r="F37" s="3"/>
      <c r="G37" s="3"/>
      <c r="H37" s="3"/>
      <c r="I37" s="3"/>
      <c r="J37" s="3"/>
      <c r="K37" s="34"/>
      <c r="L37" s="8"/>
    </row>
    <row r="38" spans="2:30" ht="12" customHeight="1" x14ac:dyDescent="0.25">
      <c r="B38" s="3"/>
      <c r="C38" s="13"/>
      <c r="D38" s="3"/>
      <c r="E38" s="3"/>
      <c r="F38" s="3"/>
      <c r="G38" s="3"/>
      <c r="H38" s="3"/>
      <c r="I38" s="3"/>
      <c r="J38" s="3"/>
      <c r="K38" s="33"/>
      <c r="L38" s="8"/>
      <c r="AD38" s="59"/>
    </row>
    <row r="39" spans="2:30" x14ac:dyDescent="0.25">
      <c r="B39" s="3"/>
      <c r="C39" s="13"/>
      <c r="D39" s="3"/>
      <c r="E39" s="3"/>
      <c r="F39" s="3"/>
      <c r="G39" s="3"/>
      <c r="H39" s="3"/>
      <c r="I39" s="3"/>
      <c r="J39" s="3"/>
      <c r="K39" s="34"/>
      <c r="L39" s="8"/>
      <c r="AD39" s="59"/>
    </row>
    <row r="40" spans="2:30" ht="12" customHeight="1" x14ac:dyDescent="0.25">
      <c r="B40" s="3"/>
      <c r="C40" s="13"/>
      <c r="D40" s="3"/>
      <c r="E40" s="3"/>
      <c r="F40" s="3"/>
      <c r="G40" s="3"/>
      <c r="H40" s="3"/>
      <c r="I40" s="3"/>
      <c r="J40" s="3"/>
      <c r="K40" s="33"/>
      <c r="L40" s="8"/>
      <c r="AD40" s="59"/>
    </row>
    <row r="41" spans="2:30" x14ac:dyDescent="0.25">
      <c r="B41" s="3"/>
      <c r="C41" s="13"/>
      <c r="D41" s="3"/>
      <c r="E41" s="3"/>
      <c r="F41" s="3"/>
      <c r="G41" s="3"/>
      <c r="H41" s="3"/>
      <c r="I41" s="3"/>
      <c r="J41" s="3"/>
      <c r="K41" s="34"/>
      <c r="L41" s="40"/>
    </row>
    <row r="42" spans="2:30" ht="12" customHeight="1" x14ac:dyDescent="0.25">
      <c r="B42" s="3"/>
      <c r="C42" s="13"/>
      <c r="D42" s="3"/>
      <c r="E42" s="3"/>
      <c r="F42" s="3"/>
      <c r="G42" s="3"/>
      <c r="H42" s="3"/>
      <c r="I42" s="3"/>
      <c r="J42" s="3"/>
      <c r="K42" s="33"/>
      <c r="L42" s="8"/>
      <c r="AD42" s="59"/>
    </row>
    <row r="43" spans="2:30" ht="12" customHeight="1" x14ac:dyDescent="0.25">
      <c r="B43" s="3"/>
      <c r="C43" s="13"/>
      <c r="D43" s="3"/>
      <c r="E43" s="3"/>
      <c r="F43" s="3"/>
      <c r="G43" s="3"/>
      <c r="H43" s="3"/>
      <c r="I43" s="3"/>
      <c r="J43" s="3"/>
      <c r="K43" s="33"/>
      <c r="L43" s="8"/>
      <c r="AD43" s="57"/>
    </row>
    <row r="44" spans="2:30" ht="12.75" customHeight="1" x14ac:dyDescent="0.25">
      <c r="B44" s="3"/>
      <c r="C44" s="13"/>
      <c r="D44" s="3"/>
      <c r="E44" s="3"/>
      <c r="F44" s="3"/>
      <c r="G44" s="3"/>
      <c r="H44" s="3"/>
      <c r="I44" s="3"/>
      <c r="J44" s="3"/>
      <c r="K44" s="33"/>
      <c r="L44" s="8"/>
    </row>
    <row r="45" spans="2:30" ht="15.75" x14ac:dyDescent="0.25">
      <c r="B45" s="68"/>
      <c r="C45" s="3"/>
      <c r="D45" s="3"/>
      <c r="E45" s="3"/>
      <c r="F45" s="3"/>
      <c r="G45" s="3"/>
      <c r="H45" s="3"/>
      <c r="I45" s="3"/>
      <c r="J45" s="3"/>
      <c r="K45" s="3"/>
      <c r="L45" s="3"/>
      <c r="AD45" s="57"/>
    </row>
    <row r="46" spans="2:30" x14ac:dyDescent="0.25">
      <c r="B46" s="3"/>
      <c r="C46" s="35"/>
      <c r="D46" s="100"/>
      <c r="E46" s="100"/>
      <c r="F46" s="100"/>
      <c r="G46" s="100"/>
      <c r="H46" s="100"/>
      <c r="I46" s="100"/>
      <c r="J46" s="100"/>
      <c r="K46" s="100"/>
      <c r="L46" s="35"/>
      <c r="N46" s="94" t="s">
        <v>379</v>
      </c>
      <c r="O46" s="94" t="s">
        <v>242</v>
      </c>
      <c r="P46" s="94" t="s">
        <v>532</v>
      </c>
      <c r="Q46" s="94" t="s">
        <v>533</v>
      </c>
      <c r="R46" s="94" t="s">
        <v>534</v>
      </c>
      <c r="S46" s="94" t="s">
        <v>535</v>
      </c>
      <c r="T46" s="94" t="s">
        <v>410</v>
      </c>
      <c r="U46" s="94" t="s">
        <v>536</v>
      </c>
      <c r="AD46" s="57"/>
    </row>
    <row r="47" spans="2:30" ht="12" customHeight="1" x14ac:dyDescent="0.25">
      <c r="B47" s="3"/>
      <c r="C47" s="13"/>
      <c r="D47" s="3"/>
      <c r="E47" s="3"/>
      <c r="F47" s="3"/>
      <c r="G47" s="3"/>
      <c r="H47" s="3"/>
      <c r="I47" s="3"/>
      <c r="J47" s="3"/>
      <c r="K47" s="33"/>
      <c r="L47" s="8"/>
      <c r="N47" s="94" t="s">
        <v>537</v>
      </c>
      <c r="O47" s="94" t="s">
        <v>220</v>
      </c>
      <c r="P47" s="94" t="s">
        <v>393</v>
      </c>
      <c r="Q47" s="94" t="s">
        <v>472</v>
      </c>
      <c r="R47" s="94">
        <v>15</v>
      </c>
      <c r="S47" s="94">
        <v>2000</v>
      </c>
      <c r="T47" s="94">
        <v>30000</v>
      </c>
      <c r="U47" s="94">
        <v>1500000</v>
      </c>
      <c r="V47" s="94" t="s">
        <v>568</v>
      </c>
      <c r="W47" s="94" t="s">
        <v>573</v>
      </c>
    </row>
    <row r="48" spans="2:30" x14ac:dyDescent="0.25">
      <c r="B48" s="3"/>
      <c r="C48" s="11"/>
      <c r="D48" s="3"/>
      <c r="E48" s="3"/>
      <c r="F48" s="3"/>
      <c r="G48" s="3"/>
      <c r="H48" s="3"/>
      <c r="I48" s="3"/>
      <c r="J48" s="3"/>
      <c r="K48" s="33"/>
      <c r="L48" s="40"/>
      <c r="N48" s="94" t="s">
        <v>538</v>
      </c>
      <c r="O48" s="94" t="s">
        <v>220</v>
      </c>
      <c r="P48" s="94" t="s">
        <v>387</v>
      </c>
      <c r="Q48" s="94" t="s">
        <v>473</v>
      </c>
      <c r="R48" s="94">
        <v>5</v>
      </c>
      <c r="S48" s="94">
        <v>300</v>
      </c>
      <c r="T48" s="94">
        <v>1500</v>
      </c>
      <c r="U48" s="94">
        <v>500000</v>
      </c>
      <c r="V48" s="94" t="s">
        <v>377</v>
      </c>
      <c r="W48" s="94" t="s">
        <v>574</v>
      </c>
    </row>
    <row r="49" spans="2:30" ht="12" customHeight="1" x14ac:dyDescent="0.25">
      <c r="B49" s="3"/>
      <c r="C49" s="11"/>
      <c r="D49" s="3"/>
      <c r="E49" s="3"/>
      <c r="F49" s="3"/>
      <c r="G49" s="3"/>
      <c r="H49" s="3"/>
      <c r="I49" s="3"/>
      <c r="J49" s="3"/>
      <c r="K49" s="33"/>
      <c r="L49" s="40"/>
      <c r="N49" s="94" t="s">
        <v>539</v>
      </c>
      <c r="O49" s="94" t="s">
        <v>220</v>
      </c>
      <c r="P49" s="94" t="s">
        <v>474</v>
      </c>
      <c r="Q49" s="94" t="s">
        <v>475</v>
      </c>
      <c r="R49" s="94">
        <v>20</v>
      </c>
      <c r="S49" s="94">
        <v>20</v>
      </c>
      <c r="T49" s="94">
        <v>400</v>
      </c>
      <c r="V49" s="94" t="s">
        <v>570</v>
      </c>
      <c r="W49" s="94" t="s">
        <v>575</v>
      </c>
      <c r="AD49" s="59"/>
    </row>
    <row r="50" spans="2:30" x14ac:dyDescent="0.25">
      <c r="B50" s="3"/>
      <c r="C50" s="11"/>
      <c r="D50" s="3"/>
      <c r="E50" s="3"/>
      <c r="F50" s="3"/>
      <c r="G50" s="3"/>
      <c r="H50" s="3"/>
      <c r="I50" s="3"/>
      <c r="J50" s="3"/>
      <c r="K50" s="33"/>
      <c r="L50" s="40"/>
      <c r="N50" s="94" t="s">
        <v>540</v>
      </c>
      <c r="O50" s="94" t="s">
        <v>220</v>
      </c>
      <c r="P50" s="94" t="s">
        <v>388</v>
      </c>
      <c r="Q50" s="94" t="s">
        <v>476</v>
      </c>
      <c r="R50" s="94">
        <v>2</v>
      </c>
      <c r="S50" s="94">
        <v>1200</v>
      </c>
      <c r="T50" s="94">
        <v>2400</v>
      </c>
      <c r="V50" s="94" t="s">
        <v>571</v>
      </c>
      <c r="W50" s="94" t="s">
        <v>576</v>
      </c>
      <c r="AD50" s="59"/>
    </row>
    <row r="51" spans="2:30" ht="12" customHeight="1" x14ac:dyDescent="0.25">
      <c r="B51" s="3"/>
      <c r="C51" s="11"/>
      <c r="D51" s="3"/>
      <c r="E51" s="3"/>
      <c r="F51" s="3"/>
      <c r="G51" s="3"/>
      <c r="H51" s="3"/>
      <c r="I51" s="3"/>
      <c r="J51" s="3"/>
      <c r="K51" s="33"/>
      <c r="L51" s="40"/>
      <c r="N51" s="94" t="s">
        <v>541</v>
      </c>
      <c r="O51" s="94" t="s">
        <v>192</v>
      </c>
      <c r="P51" s="94" t="s">
        <v>387</v>
      </c>
      <c r="Q51" s="94" t="s">
        <v>477</v>
      </c>
      <c r="R51" s="94">
        <v>50</v>
      </c>
      <c r="S51" s="94">
        <v>25</v>
      </c>
      <c r="T51" s="94">
        <v>1250</v>
      </c>
      <c r="U51" s="94">
        <v>150000</v>
      </c>
      <c r="V51" s="94" t="s">
        <v>377</v>
      </c>
      <c r="W51" s="94" t="s">
        <v>577</v>
      </c>
    </row>
    <row r="52" spans="2:30" x14ac:dyDescent="0.25">
      <c r="B52" s="3"/>
      <c r="C52" s="11"/>
      <c r="D52" s="3"/>
      <c r="E52" s="3"/>
      <c r="F52" s="3"/>
      <c r="G52" s="3"/>
      <c r="H52" s="3"/>
      <c r="I52" s="3"/>
      <c r="J52" s="3"/>
      <c r="K52" s="33"/>
      <c r="L52" s="40"/>
      <c r="N52" s="94" t="s">
        <v>542</v>
      </c>
      <c r="O52" s="94" t="s">
        <v>192</v>
      </c>
      <c r="P52" s="94" t="s">
        <v>388</v>
      </c>
      <c r="Q52" s="94" t="s">
        <v>478</v>
      </c>
      <c r="R52" s="94">
        <v>20</v>
      </c>
      <c r="S52" s="94">
        <v>4000</v>
      </c>
      <c r="T52" s="94">
        <v>80000</v>
      </c>
      <c r="U52" s="94">
        <v>500000</v>
      </c>
      <c r="V52" s="94" t="s">
        <v>571</v>
      </c>
      <c r="W52" s="94" t="s">
        <v>578</v>
      </c>
    </row>
    <row r="53" spans="2:30" ht="12" customHeight="1" x14ac:dyDescent="0.25">
      <c r="B53" s="3"/>
      <c r="C53" s="11"/>
      <c r="D53" s="3"/>
      <c r="E53" s="3"/>
      <c r="F53" s="3"/>
      <c r="G53" s="3"/>
      <c r="H53" s="3"/>
      <c r="I53" s="3"/>
      <c r="J53" s="3"/>
      <c r="K53" s="33"/>
      <c r="L53" s="40"/>
      <c r="N53" s="94" t="s">
        <v>543</v>
      </c>
      <c r="O53" s="94" t="s">
        <v>192</v>
      </c>
      <c r="P53" s="94" t="s">
        <v>390</v>
      </c>
      <c r="Q53" s="94" t="s">
        <v>479</v>
      </c>
      <c r="R53" s="94">
        <v>15</v>
      </c>
      <c r="S53" s="94">
        <v>15</v>
      </c>
      <c r="T53" s="94">
        <v>225</v>
      </c>
      <c r="U53" s="94">
        <v>25000</v>
      </c>
      <c r="V53" s="94" t="s">
        <v>200</v>
      </c>
      <c r="W53" s="94" t="s">
        <v>579</v>
      </c>
      <c r="AD53" s="59"/>
    </row>
    <row r="54" spans="2:30" x14ac:dyDescent="0.25">
      <c r="B54" s="3"/>
      <c r="C54" s="11"/>
      <c r="D54" s="3"/>
      <c r="E54" s="3"/>
      <c r="F54" s="3"/>
      <c r="G54" s="3"/>
      <c r="H54" s="3"/>
      <c r="I54" s="3"/>
      <c r="J54" s="3"/>
      <c r="K54" s="33"/>
      <c r="L54" s="8"/>
      <c r="N54" s="94" t="s">
        <v>544</v>
      </c>
      <c r="O54" s="94" t="s">
        <v>192</v>
      </c>
      <c r="P54" s="94" t="s">
        <v>480</v>
      </c>
      <c r="Q54" s="94" t="s">
        <v>481</v>
      </c>
      <c r="R54" s="94">
        <v>50</v>
      </c>
      <c r="S54" s="94">
        <v>0.2</v>
      </c>
      <c r="T54" s="94">
        <v>10</v>
      </c>
      <c r="U54" s="94">
        <v>30000</v>
      </c>
      <c r="V54" s="94" t="s">
        <v>569</v>
      </c>
      <c r="W54" s="94" t="s">
        <v>580</v>
      </c>
    </row>
    <row r="55" spans="2:30" ht="12" customHeight="1" x14ac:dyDescent="0.25">
      <c r="B55" s="3"/>
      <c r="C55" s="11"/>
      <c r="D55" s="3"/>
      <c r="E55" s="3"/>
      <c r="F55" s="3"/>
      <c r="G55" s="3"/>
      <c r="H55" s="3"/>
      <c r="I55" s="3"/>
      <c r="J55" s="3"/>
      <c r="K55" s="33"/>
      <c r="L55" s="8"/>
      <c r="N55" s="94" t="s">
        <v>545</v>
      </c>
      <c r="O55" s="94" t="s">
        <v>192</v>
      </c>
      <c r="P55" s="94" t="s">
        <v>393</v>
      </c>
      <c r="Q55" s="94" t="s">
        <v>482</v>
      </c>
      <c r="R55" s="94">
        <v>60</v>
      </c>
      <c r="S55" s="94">
        <v>5000</v>
      </c>
      <c r="T55" s="94">
        <v>300000</v>
      </c>
      <c r="U55" s="94">
        <v>2000000</v>
      </c>
      <c r="V55" s="94" t="s">
        <v>568</v>
      </c>
      <c r="W55" s="94" t="s">
        <v>581</v>
      </c>
      <c r="AD55" s="59"/>
    </row>
    <row r="56" spans="2:30" x14ac:dyDescent="0.25">
      <c r="B56" s="3"/>
      <c r="C56" s="11"/>
      <c r="D56" s="3"/>
      <c r="E56" s="3"/>
      <c r="F56" s="3"/>
      <c r="G56" s="3"/>
      <c r="H56" s="3"/>
      <c r="I56" s="3"/>
      <c r="J56" s="3"/>
      <c r="K56" s="33"/>
      <c r="L56" s="40"/>
      <c r="N56" s="94" t="s">
        <v>546</v>
      </c>
      <c r="O56" s="94" t="s">
        <v>192</v>
      </c>
      <c r="P56" s="94" t="s">
        <v>474</v>
      </c>
      <c r="Q56" s="94" t="s">
        <v>483</v>
      </c>
      <c r="R56" s="94">
        <v>120</v>
      </c>
      <c r="S56" s="94">
        <v>35</v>
      </c>
      <c r="T56" s="94">
        <v>4200</v>
      </c>
      <c r="U56" s="94">
        <v>1000000</v>
      </c>
      <c r="V56" s="94" t="s">
        <v>570</v>
      </c>
      <c r="W56" s="94" t="s">
        <v>582</v>
      </c>
    </row>
    <row r="57" spans="2:30" ht="12" customHeight="1" x14ac:dyDescent="0.25">
      <c r="B57" s="3"/>
      <c r="C57" s="14"/>
      <c r="D57" s="3"/>
      <c r="E57" s="3"/>
      <c r="F57" s="3"/>
      <c r="G57" s="3"/>
      <c r="H57" s="3"/>
      <c r="I57" s="3"/>
      <c r="J57" s="3"/>
      <c r="K57" s="33"/>
      <c r="L57" s="9"/>
      <c r="N57" s="94" t="s">
        <v>547</v>
      </c>
      <c r="O57" s="94" t="s">
        <v>193</v>
      </c>
      <c r="P57" s="94" t="s">
        <v>480</v>
      </c>
      <c r="Q57" s="94" t="s">
        <v>484</v>
      </c>
      <c r="R57" s="94">
        <v>6</v>
      </c>
      <c r="S57" s="94">
        <v>1</v>
      </c>
      <c r="T57" s="94">
        <v>6</v>
      </c>
      <c r="U57" s="94">
        <v>40000</v>
      </c>
      <c r="V57" s="94" t="s">
        <v>569</v>
      </c>
      <c r="W57" s="94" t="s">
        <v>583</v>
      </c>
    </row>
    <row r="58" spans="2:30" x14ac:dyDescent="0.25">
      <c r="B58" s="3"/>
      <c r="C58" s="11"/>
      <c r="D58" s="3"/>
      <c r="E58" s="3"/>
      <c r="F58" s="3"/>
      <c r="G58" s="3"/>
      <c r="H58" s="3"/>
      <c r="I58" s="3"/>
      <c r="J58" s="3"/>
      <c r="K58" s="33"/>
      <c r="L58" s="23"/>
      <c r="N58" s="94" t="s">
        <v>548</v>
      </c>
      <c r="O58" s="94" t="s">
        <v>193</v>
      </c>
      <c r="P58" s="94" t="s">
        <v>395</v>
      </c>
      <c r="Q58" s="94" t="s">
        <v>485</v>
      </c>
      <c r="R58" s="94">
        <v>2</v>
      </c>
      <c r="S58" s="94">
        <v>100</v>
      </c>
      <c r="T58" s="94">
        <v>200</v>
      </c>
      <c r="U58" s="94">
        <v>250000</v>
      </c>
      <c r="V58" s="94" t="s">
        <v>572</v>
      </c>
      <c r="W58" s="94" t="s">
        <v>584</v>
      </c>
      <c r="AD58" s="59"/>
    </row>
    <row r="59" spans="2:30" ht="12" customHeight="1" x14ac:dyDescent="0.25">
      <c r="B59" s="7"/>
      <c r="C59" s="7"/>
      <c r="D59" s="7"/>
      <c r="E59" s="7"/>
      <c r="F59" s="7"/>
      <c r="G59" s="7"/>
      <c r="H59" s="7"/>
      <c r="I59" s="7"/>
      <c r="J59" s="7"/>
      <c r="K59" s="7"/>
      <c r="L59" s="7"/>
      <c r="N59" s="94" t="s">
        <v>549</v>
      </c>
      <c r="O59" s="94" t="s">
        <v>194</v>
      </c>
      <c r="P59" s="94" t="s">
        <v>388</v>
      </c>
      <c r="R59" s="94">
        <v>2</v>
      </c>
      <c r="S59" s="94">
        <v>1200</v>
      </c>
      <c r="T59" s="94">
        <v>2400</v>
      </c>
      <c r="U59" s="94">
        <v>300000</v>
      </c>
      <c r="V59" s="94" t="s">
        <v>571</v>
      </c>
      <c r="W59" s="94" t="s">
        <v>585</v>
      </c>
    </row>
    <row r="60" spans="2:30" x14ac:dyDescent="0.25">
      <c r="N60" s="94" t="s">
        <v>550</v>
      </c>
      <c r="O60" s="94" t="s">
        <v>194</v>
      </c>
      <c r="P60" s="94" t="s">
        <v>387</v>
      </c>
      <c r="R60" s="94">
        <v>10</v>
      </c>
      <c r="S60" s="94">
        <v>500</v>
      </c>
      <c r="T60" s="94">
        <v>5000</v>
      </c>
      <c r="U60" s="94">
        <v>600000</v>
      </c>
      <c r="V60" s="94" t="s">
        <v>377</v>
      </c>
      <c r="W60" s="94" t="s">
        <v>586</v>
      </c>
    </row>
    <row r="61" spans="2:30" x14ac:dyDescent="0.25">
      <c r="N61" s="94" t="s">
        <v>551</v>
      </c>
      <c r="O61" s="94" t="s">
        <v>194</v>
      </c>
      <c r="P61" s="94" t="s">
        <v>393</v>
      </c>
      <c r="R61" s="94">
        <v>10</v>
      </c>
      <c r="S61" s="94">
        <v>500</v>
      </c>
      <c r="T61" s="94">
        <v>5000</v>
      </c>
      <c r="U61" s="94">
        <v>600000</v>
      </c>
      <c r="V61" s="94" t="s">
        <v>568</v>
      </c>
      <c r="W61" s="94" t="s">
        <v>587</v>
      </c>
    </row>
    <row r="62" spans="2:30" x14ac:dyDescent="0.25">
      <c r="N62" s="94" t="s">
        <v>552</v>
      </c>
      <c r="O62" s="94" t="s">
        <v>199</v>
      </c>
      <c r="P62" s="94" t="s">
        <v>480</v>
      </c>
      <c r="Q62" s="94" t="s">
        <v>486</v>
      </c>
      <c r="R62" s="94">
        <v>20</v>
      </c>
      <c r="S62" s="94">
        <v>5</v>
      </c>
      <c r="T62" s="94">
        <v>100</v>
      </c>
      <c r="U62" s="94">
        <v>120000</v>
      </c>
      <c r="V62" s="94" t="s">
        <v>569</v>
      </c>
      <c r="W62" s="94" t="s">
        <v>588</v>
      </c>
    </row>
    <row r="63" spans="2:30" x14ac:dyDescent="0.25">
      <c r="N63" s="94" t="s">
        <v>553</v>
      </c>
      <c r="O63" s="94" t="s">
        <v>199</v>
      </c>
      <c r="P63" s="94" t="s">
        <v>387</v>
      </c>
      <c r="Q63" s="94" t="s">
        <v>487</v>
      </c>
      <c r="R63" s="94">
        <v>8</v>
      </c>
      <c r="S63" s="94">
        <v>150</v>
      </c>
      <c r="T63" s="94">
        <v>1200</v>
      </c>
      <c r="U63" s="94">
        <v>200000</v>
      </c>
      <c r="V63" s="94" t="s">
        <v>377</v>
      </c>
      <c r="W63" s="94" t="s">
        <v>589</v>
      </c>
    </row>
    <row r="64" spans="2:30" x14ac:dyDescent="0.25">
      <c r="N64" s="94" t="s">
        <v>554</v>
      </c>
      <c r="O64" s="94" t="s">
        <v>199</v>
      </c>
      <c r="P64" s="94" t="s">
        <v>395</v>
      </c>
      <c r="Q64" s="94" t="s">
        <v>488</v>
      </c>
      <c r="R64" s="94">
        <v>5</v>
      </c>
      <c r="S64" s="94">
        <v>100</v>
      </c>
      <c r="T64" s="94">
        <v>500</v>
      </c>
      <c r="U64" s="94">
        <v>600000</v>
      </c>
      <c r="V64" s="94" t="s">
        <v>572</v>
      </c>
      <c r="W64" s="94" t="s">
        <v>590</v>
      </c>
      <c r="AD64" s="59"/>
    </row>
    <row r="65" spans="14:30" x14ac:dyDescent="0.25">
      <c r="N65" s="94" t="s">
        <v>555</v>
      </c>
      <c r="O65" s="94" t="s">
        <v>199</v>
      </c>
      <c r="P65" s="94" t="s">
        <v>390</v>
      </c>
      <c r="Q65" s="94" t="s">
        <v>489</v>
      </c>
      <c r="R65" s="94">
        <v>5</v>
      </c>
      <c r="S65" s="94">
        <v>20</v>
      </c>
      <c r="T65" s="94">
        <v>100</v>
      </c>
      <c r="U65" s="94">
        <v>30000</v>
      </c>
      <c r="V65" s="94" t="s">
        <v>200</v>
      </c>
      <c r="W65" s="94" t="s">
        <v>591</v>
      </c>
    </row>
    <row r="66" spans="14:30" x14ac:dyDescent="0.25">
      <c r="N66" s="94" t="s">
        <v>556</v>
      </c>
      <c r="O66" s="94" t="s">
        <v>196</v>
      </c>
      <c r="P66" s="94" t="s">
        <v>393</v>
      </c>
      <c r="Q66" s="94" t="s">
        <v>490</v>
      </c>
      <c r="R66" s="94">
        <v>20</v>
      </c>
      <c r="S66" s="94">
        <v>1000</v>
      </c>
      <c r="T66" s="94">
        <v>20000</v>
      </c>
      <c r="U66" s="94">
        <v>2000000</v>
      </c>
      <c r="V66" s="94" t="s">
        <v>568</v>
      </c>
      <c r="W66" s="94" t="s">
        <v>592</v>
      </c>
    </row>
    <row r="67" spans="14:30" x14ac:dyDescent="0.25">
      <c r="N67" s="94" t="s">
        <v>557</v>
      </c>
      <c r="O67" s="94" t="s">
        <v>196</v>
      </c>
      <c r="P67" s="94" t="s">
        <v>387</v>
      </c>
      <c r="Q67" s="94" t="s">
        <v>213</v>
      </c>
      <c r="R67" s="94">
        <v>10</v>
      </c>
      <c r="S67" s="94">
        <v>150</v>
      </c>
      <c r="T67" s="94">
        <v>1500</v>
      </c>
      <c r="U67" s="94">
        <v>2000000</v>
      </c>
      <c r="V67" s="94" t="s">
        <v>377</v>
      </c>
      <c r="W67" s="94" t="s">
        <v>593</v>
      </c>
    </row>
    <row r="68" spans="14:30" x14ac:dyDescent="0.25">
      <c r="N68" s="94" t="s">
        <v>558</v>
      </c>
      <c r="O68" s="94" t="s">
        <v>196</v>
      </c>
      <c r="P68" s="94" t="s">
        <v>388</v>
      </c>
      <c r="Q68" s="94" t="s">
        <v>491</v>
      </c>
      <c r="R68" s="94">
        <v>5</v>
      </c>
      <c r="S68" s="94">
        <v>2000</v>
      </c>
      <c r="T68" s="94">
        <v>10000</v>
      </c>
      <c r="U68" s="94">
        <v>100000</v>
      </c>
      <c r="V68" s="94" t="s">
        <v>571</v>
      </c>
      <c r="W68" s="94" t="s">
        <v>594</v>
      </c>
    </row>
    <row r="69" spans="14:30" x14ac:dyDescent="0.25">
      <c r="N69" s="94" t="s">
        <v>559</v>
      </c>
      <c r="O69" s="94" t="s">
        <v>196</v>
      </c>
      <c r="P69" s="94" t="s">
        <v>395</v>
      </c>
      <c r="Q69" s="94" t="s">
        <v>175</v>
      </c>
      <c r="R69" s="94">
        <v>20</v>
      </c>
      <c r="S69" s="94">
        <v>50</v>
      </c>
      <c r="T69" s="94">
        <v>1000</v>
      </c>
      <c r="U69" s="94">
        <v>500000</v>
      </c>
      <c r="V69" s="94" t="s">
        <v>572</v>
      </c>
      <c r="W69" s="94" t="s">
        <v>595</v>
      </c>
      <c r="AD69" s="59"/>
    </row>
    <row r="70" spans="14:30" x14ac:dyDescent="0.25">
      <c r="N70" s="94" t="s">
        <v>560</v>
      </c>
      <c r="O70" s="94" t="s">
        <v>195</v>
      </c>
      <c r="P70" s="94" t="s">
        <v>387</v>
      </c>
      <c r="Q70" s="94" t="s">
        <v>492</v>
      </c>
      <c r="R70" s="94">
        <v>10</v>
      </c>
      <c r="S70" s="94">
        <v>150</v>
      </c>
      <c r="T70" s="94">
        <v>1500</v>
      </c>
      <c r="U70" s="94">
        <v>75000</v>
      </c>
      <c r="V70" s="94" t="s">
        <v>377</v>
      </c>
      <c r="W70" s="94" t="s">
        <v>596</v>
      </c>
    </row>
    <row r="71" spans="14:30" x14ac:dyDescent="0.25">
      <c r="N71" s="94" t="s">
        <v>561</v>
      </c>
      <c r="O71" s="94" t="s">
        <v>221</v>
      </c>
      <c r="P71" s="94" t="s">
        <v>480</v>
      </c>
      <c r="Q71" s="94" t="s">
        <v>493</v>
      </c>
      <c r="R71" s="94">
        <v>10</v>
      </c>
      <c r="S71" s="94">
        <v>5</v>
      </c>
      <c r="T71" s="94">
        <v>50</v>
      </c>
      <c r="U71" s="94">
        <v>60000</v>
      </c>
      <c r="V71" s="94" t="s">
        <v>569</v>
      </c>
      <c r="W71" s="94" t="s">
        <v>597</v>
      </c>
      <c r="AD71" s="59"/>
    </row>
    <row r="72" spans="14:30" x14ac:dyDescent="0.25">
      <c r="N72" s="94" t="s">
        <v>562</v>
      </c>
      <c r="O72" s="94" t="s">
        <v>221</v>
      </c>
      <c r="P72" s="94" t="s">
        <v>387</v>
      </c>
      <c r="Q72" s="94" t="s">
        <v>494</v>
      </c>
      <c r="R72" s="94">
        <v>10</v>
      </c>
      <c r="S72" s="94">
        <v>15</v>
      </c>
      <c r="T72" s="94">
        <v>150</v>
      </c>
      <c r="U72" s="94">
        <v>150000</v>
      </c>
      <c r="V72" s="94" t="s">
        <v>377</v>
      </c>
      <c r="W72" s="94" t="s">
        <v>598</v>
      </c>
    </row>
    <row r="73" spans="14:30" x14ac:dyDescent="0.25">
      <c r="N73" s="94" t="s">
        <v>563</v>
      </c>
      <c r="O73" s="94" t="s">
        <v>412</v>
      </c>
      <c r="P73" s="94" t="s">
        <v>387</v>
      </c>
      <c r="Q73" s="94" t="s">
        <v>495</v>
      </c>
      <c r="R73" s="94">
        <v>6</v>
      </c>
      <c r="S73" s="94">
        <v>300</v>
      </c>
      <c r="T73" s="94">
        <v>1800</v>
      </c>
      <c r="U73" s="94">
        <v>267000</v>
      </c>
      <c r="V73" s="94" t="s">
        <v>377</v>
      </c>
      <c r="W73" s="94" t="s">
        <v>599</v>
      </c>
      <c r="AD73" s="59"/>
    </row>
    <row r="74" spans="14:30" x14ac:dyDescent="0.25">
      <c r="N74" s="94" t="s">
        <v>564</v>
      </c>
      <c r="O74" s="94" t="s">
        <v>412</v>
      </c>
      <c r="P74" s="94" t="s">
        <v>387</v>
      </c>
      <c r="Q74" s="94" t="s">
        <v>496</v>
      </c>
      <c r="R74" s="94">
        <v>1</v>
      </c>
      <c r="S74" s="94">
        <v>80</v>
      </c>
      <c r="T74" s="94">
        <v>80</v>
      </c>
      <c r="U74" s="94">
        <v>63000</v>
      </c>
      <c r="V74" s="94" t="s">
        <v>377</v>
      </c>
      <c r="W74" s="94" t="s">
        <v>599</v>
      </c>
    </row>
    <row r="75" spans="14:30" x14ac:dyDescent="0.25">
      <c r="N75" s="94" t="s">
        <v>565</v>
      </c>
      <c r="O75" s="94" t="s">
        <v>412</v>
      </c>
      <c r="P75" s="94" t="s">
        <v>480</v>
      </c>
      <c r="Q75" s="94" t="s">
        <v>497</v>
      </c>
      <c r="R75" s="94">
        <v>4</v>
      </c>
      <c r="S75" s="94">
        <v>5</v>
      </c>
      <c r="T75" s="94">
        <v>20</v>
      </c>
      <c r="U75" s="94">
        <v>36000</v>
      </c>
      <c r="V75" s="94" t="s">
        <v>569</v>
      </c>
      <c r="W75" s="94" t="s">
        <v>600</v>
      </c>
      <c r="AD75" s="59"/>
    </row>
    <row r="76" spans="14:30" x14ac:dyDescent="0.25">
      <c r="AD76" s="59"/>
    </row>
    <row r="77" spans="14:30" x14ac:dyDescent="0.25">
      <c r="AD77" s="59"/>
    </row>
    <row r="81" spans="21:30" x14ac:dyDescent="0.25">
      <c r="AD81" s="59"/>
    </row>
    <row r="82" spans="21:30" x14ac:dyDescent="0.25">
      <c r="AD82" s="59"/>
    </row>
    <row r="85" spans="21:30" x14ac:dyDescent="0.25">
      <c r="U85" s="59"/>
    </row>
    <row r="86" spans="21:30" x14ac:dyDescent="0.25">
      <c r="U86" s="59"/>
      <c r="X86" s="59"/>
    </row>
    <row r="87" spans="21:30" x14ac:dyDescent="0.25">
      <c r="V87" s="59"/>
      <c r="X87" s="59"/>
      <c r="Y87" s="59"/>
      <c r="AD87" s="59"/>
    </row>
    <row r="88" spans="21:30" x14ac:dyDescent="0.25">
      <c r="U88" s="59"/>
      <c r="AD88" s="59"/>
    </row>
    <row r="89" spans="21:30" x14ac:dyDescent="0.25">
      <c r="U89" s="59"/>
      <c r="AD89" s="59"/>
    </row>
    <row r="90" spans="21:30" x14ac:dyDescent="0.25">
      <c r="W90" s="59"/>
    </row>
    <row r="91" spans="21:30" x14ac:dyDescent="0.25">
      <c r="W91" s="59"/>
    </row>
    <row r="92" spans="21:30" x14ac:dyDescent="0.25">
      <c r="U92" s="59"/>
    </row>
    <row r="93" spans="21:30" x14ac:dyDescent="0.25">
      <c r="V93" s="59"/>
      <c r="AD93" s="59"/>
    </row>
    <row r="94" spans="21:30" x14ac:dyDescent="0.25">
      <c r="Y94" s="59"/>
    </row>
    <row r="95" spans="21:30" x14ac:dyDescent="0.25">
      <c r="W95" s="59"/>
    </row>
    <row r="96" spans="21:30" x14ac:dyDescent="0.25">
      <c r="AD96" s="57"/>
    </row>
    <row r="97" spans="21:30" x14ac:dyDescent="0.25">
      <c r="AD97" s="57"/>
    </row>
    <row r="98" spans="21:30" x14ac:dyDescent="0.25">
      <c r="V98" s="59"/>
      <c r="X98" s="59"/>
      <c r="Y98" s="59"/>
    </row>
    <row r="99" spans="21:30" x14ac:dyDescent="0.25">
      <c r="U99" s="59"/>
      <c r="AD99" s="57"/>
    </row>
    <row r="100" spans="21:30" x14ac:dyDescent="0.25">
      <c r="U100" s="59"/>
      <c r="V100" s="59"/>
      <c r="X100" s="59"/>
      <c r="AD100" s="57"/>
    </row>
    <row r="101" spans="21:30" x14ac:dyDescent="0.25">
      <c r="U101" s="59"/>
      <c r="W101" s="59"/>
      <c r="X101" s="59"/>
    </row>
    <row r="102" spans="21:30" x14ac:dyDescent="0.25">
      <c r="U102" s="59"/>
      <c r="V102" s="59"/>
      <c r="W102" s="59"/>
      <c r="X102" s="59"/>
    </row>
    <row r="103" spans="21:30" x14ac:dyDescent="0.25">
      <c r="U103" s="59"/>
      <c r="X103" s="59"/>
      <c r="AD103" s="59"/>
    </row>
    <row r="104" spans="21:30" x14ac:dyDescent="0.25">
      <c r="V104" s="59"/>
      <c r="W104" s="59"/>
      <c r="X104" s="59"/>
    </row>
    <row r="105" spans="21:30" x14ac:dyDescent="0.25">
      <c r="V105" s="59"/>
    </row>
    <row r="106" spans="21:30" x14ac:dyDescent="0.25">
      <c r="V106" s="59"/>
      <c r="W106" s="59"/>
      <c r="AD106" s="59"/>
    </row>
    <row r="107" spans="21:30" x14ac:dyDescent="0.25">
      <c r="W107" s="59"/>
    </row>
    <row r="108" spans="21:30" x14ac:dyDescent="0.25">
      <c r="U108" s="59"/>
      <c r="W108" s="59"/>
      <c r="X108" s="59"/>
    </row>
    <row r="109" spans="21:30" x14ac:dyDescent="0.25">
      <c r="U109" s="59"/>
    </row>
    <row r="110" spans="21:30" x14ac:dyDescent="0.25">
      <c r="V110" s="59"/>
      <c r="Y110" s="59"/>
    </row>
    <row r="111" spans="21:30" x14ac:dyDescent="0.25">
      <c r="V111" s="59"/>
      <c r="W111" s="59"/>
      <c r="Y111" s="59"/>
    </row>
    <row r="112" spans="21:30" x14ac:dyDescent="0.25">
      <c r="U112" s="59"/>
    </row>
    <row r="113" spans="21:30" x14ac:dyDescent="0.25">
      <c r="X113" s="59"/>
      <c r="AD113" s="59"/>
    </row>
    <row r="114" spans="21:30" x14ac:dyDescent="0.25">
      <c r="U114" s="59"/>
      <c r="W114" s="59"/>
      <c r="AD114" s="59"/>
    </row>
    <row r="115" spans="21:30" x14ac:dyDescent="0.25">
      <c r="U115" s="59"/>
      <c r="W115" s="59"/>
      <c r="X115" s="59"/>
    </row>
    <row r="116" spans="21:30" x14ac:dyDescent="0.25">
      <c r="U116" s="59"/>
      <c r="V116" s="59"/>
      <c r="W116" s="59"/>
      <c r="X116" s="59"/>
    </row>
    <row r="117" spans="21:30" x14ac:dyDescent="0.25">
      <c r="V117" s="59"/>
      <c r="W117" s="59"/>
      <c r="X117" s="59"/>
    </row>
    <row r="118" spans="21:30" x14ac:dyDescent="0.25">
      <c r="V118" s="59"/>
      <c r="AD118" s="59"/>
    </row>
    <row r="119" spans="21:30" x14ac:dyDescent="0.25">
      <c r="U119" s="59"/>
    </row>
    <row r="120" spans="21:30" x14ac:dyDescent="0.25">
      <c r="U120" s="59"/>
      <c r="X120" s="59"/>
    </row>
    <row r="121" spans="21:30" x14ac:dyDescent="0.25">
      <c r="U121" s="59"/>
      <c r="W121" s="59"/>
    </row>
    <row r="122" spans="21:30" x14ac:dyDescent="0.25">
      <c r="V122" s="59"/>
      <c r="X122" s="59"/>
      <c r="Y122" s="59"/>
    </row>
    <row r="123" spans="21:30" x14ac:dyDescent="0.25">
      <c r="U123" s="59"/>
      <c r="W123" s="59"/>
      <c r="Y123" s="59"/>
    </row>
    <row r="124" spans="21:30" x14ac:dyDescent="0.25">
      <c r="U124" s="57"/>
      <c r="W124" s="57"/>
      <c r="X124" s="57"/>
      <c r="AD124" s="59"/>
    </row>
    <row r="125" spans="21:30" x14ac:dyDescent="0.25">
      <c r="V125" s="57"/>
      <c r="X125" s="57"/>
      <c r="AD125" s="59"/>
    </row>
    <row r="126" spans="21:30" x14ac:dyDescent="0.25">
      <c r="U126" s="57"/>
      <c r="V126" s="57"/>
      <c r="X126" s="57"/>
    </row>
    <row r="127" spans="21:30" x14ac:dyDescent="0.25">
      <c r="U127" s="57"/>
      <c r="AD127" s="59"/>
    </row>
    <row r="128" spans="21:30" x14ac:dyDescent="0.25">
      <c r="V128" s="57"/>
    </row>
    <row r="129" spans="21:30" x14ac:dyDescent="0.25">
      <c r="V129" s="57"/>
      <c r="AD129" s="59"/>
    </row>
    <row r="130" spans="21:30" x14ac:dyDescent="0.25">
      <c r="U130" s="59"/>
      <c r="AD130" s="59"/>
    </row>
    <row r="131" spans="21:30" x14ac:dyDescent="0.25">
      <c r="U131" s="59"/>
      <c r="AD131" s="59"/>
    </row>
    <row r="132" spans="21:30" x14ac:dyDescent="0.25">
      <c r="V132" s="59"/>
      <c r="X132" s="59"/>
      <c r="Y132" s="59"/>
    </row>
    <row r="133" spans="21:30" x14ac:dyDescent="0.25">
      <c r="W133" s="59"/>
    </row>
    <row r="134" spans="21:30" x14ac:dyDescent="0.25">
      <c r="U134" s="59"/>
      <c r="AD134" s="59"/>
    </row>
    <row r="135" spans="21:30" x14ac:dyDescent="0.25">
      <c r="V135" s="59"/>
      <c r="Y135" s="59"/>
    </row>
    <row r="136" spans="21:30" x14ac:dyDescent="0.25">
      <c r="U136" s="59"/>
    </row>
    <row r="137" spans="21:30" x14ac:dyDescent="0.25">
      <c r="AD137" s="59"/>
    </row>
    <row r="138" spans="21:30" x14ac:dyDescent="0.25">
      <c r="AD138" s="59"/>
    </row>
    <row r="139" spans="21:30" x14ac:dyDescent="0.25">
      <c r="AD139" s="59"/>
    </row>
    <row r="140" spans="21:30" x14ac:dyDescent="0.25">
      <c r="AD140" s="59"/>
    </row>
    <row r="144" spans="21:30" x14ac:dyDescent="0.25">
      <c r="AD144" s="59"/>
    </row>
    <row r="146" spans="30:30" x14ac:dyDescent="0.25">
      <c r="AD146" s="59"/>
    </row>
    <row r="147" spans="30:30" x14ac:dyDescent="0.25">
      <c r="AD147" s="57"/>
    </row>
    <row r="156" spans="30:30" x14ac:dyDescent="0.25">
      <c r="AD156" s="59"/>
    </row>
    <row r="161" spans="30:30" x14ac:dyDescent="0.25">
      <c r="AD161" s="59"/>
    </row>
    <row r="162" spans="30:30" x14ac:dyDescent="0.25">
      <c r="AD162" s="59"/>
    </row>
    <row r="173" spans="30:30" x14ac:dyDescent="0.25">
      <c r="AD173" s="59"/>
    </row>
    <row r="175" spans="30:30" x14ac:dyDescent="0.25">
      <c r="AD175" s="59"/>
    </row>
    <row r="176" spans="30:30" x14ac:dyDescent="0.25">
      <c r="AD176" s="59"/>
    </row>
    <row r="177" spans="27:30" x14ac:dyDescent="0.25">
      <c r="AD177" s="59"/>
    </row>
    <row r="178" spans="27:30" x14ac:dyDescent="0.25">
      <c r="AD178" s="59"/>
    </row>
    <row r="179" spans="27:30" x14ac:dyDescent="0.25">
      <c r="AD179" s="59"/>
    </row>
    <row r="183" spans="27:30" x14ac:dyDescent="0.25">
      <c r="AD183" s="59"/>
    </row>
    <row r="187" spans="27:30" x14ac:dyDescent="0.25">
      <c r="AA187" s="94" t="str">
        <f t="shared" ref="AA187:AA250" si="4">AB187&amp;"_"&amp;AC187</f>
        <v>Palouse_1</v>
      </c>
      <c r="AB187" s="94" t="s">
        <v>160</v>
      </c>
      <c r="AC187" s="94">
        <f t="shared" ref="AC187:AC250" si="5">AC135+1</f>
        <v>1</v>
      </c>
    </row>
    <row r="188" spans="27:30" x14ac:dyDescent="0.25">
      <c r="AA188" s="94" t="str">
        <f t="shared" si="4"/>
        <v>Palouse_1</v>
      </c>
      <c r="AB188" s="94" t="s">
        <v>160</v>
      </c>
      <c r="AC188" s="94">
        <f t="shared" si="5"/>
        <v>1</v>
      </c>
      <c r="AD188" s="59">
        <v>0.02</v>
      </c>
    </row>
    <row r="189" spans="27:30" x14ac:dyDescent="0.25">
      <c r="AA189" s="94" t="str">
        <f t="shared" si="4"/>
        <v>Palouse_1</v>
      </c>
      <c r="AB189" s="94" t="s">
        <v>160</v>
      </c>
      <c r="AC189" s="94">
        <f t="shared" si="5"/>
        <v>1</v>
      </c>
    </row>
    <row r="190" spans="27:30" x14ac:dyDescent="0.25">
      <c r="AA190" s="94" t="str">
        <f t="shared" si="4"/>
        <v>Puget Sound_1</v>
      </c>
      <c r="AB190" s="94" t="s">
        <v>165</v>
      </c>
      <c r="AC190" s="94">
        <f t="shared" si="5"/>
        <v>1</v>
      </c>
      <c r="AD190" s="59">
        <v>0.11</v>
      </c>
    </row>
    <row r="191" spans="27:30" x14ac:dyDescent="0.25">
      <c r="AA191" s="94" t="str">
        <f t="shared" si="4"/>
        <v>Puget Sound_1</v>
      </c>
      <c r="AB191" s="94" t="s">
        <v>165</v>
      </c>
      <c r="AC191" s="94">
        <f t="shared" si="5"/>
        <v>1</v>
      </c>
      <c r="AD191" s="59">
        <v>0.1</v>
      </c>
    </row>
    <row r="192" spans="27:30" x14ac:dyDescent="0.25">
      <c r="AA192" s="94" t="str">
        <f t="shared" si="4"/>
        <v>Puget Sound_1</v>
      </c>
      <c r="AB192" s="94" t="s">
        <v>165</v>
      </c>
      <c r="AC192" s="94">
        <f t="shared" si="5"/>
        <v>1</v>
      </c>
      <c r="AD192" s="59">
        <v>7.0000000000000007E-2</v>
      </c>
    </row>
    <row r="193" spans="27:30" x14ac:dyDescent="0.25">
      <c r="AA193" s="94" t="str">
        <f t="shared" si="4"/>
        <v>Puget Sound_1</v>
      </c>
      <c r="AB193" s="94" t="s">
        <v>165</v>
      </c>
      <c r="AC193" s="94">
        <f t="shared" si="5"/>
        <v>1</v>
      </c>
    </row>
    <row r="194" spans="27:30" x14ac:dyDescent="0.25">
      <c r="AA194" s="94" t="str">
        <f t="shared" si="4"/>
        <v>South Central_1</v>
      </c>
      <c r="AB194" s="94" t="s">
        <v>174</v>
      </c>
      <c r="AC194" s="94">
        <f t="shared" si="5"/>
        <v>1</v>
      </c>
    </row>
    <row r="195" spans="27:30" x14ac:dyDescent="0.25">
      <c r="AA195" s="94" t="str">
        <f t="shared" si="4"/>
        <v>South Central_1</v>
      </c>
      <c r="AB195" s="94" t="s">
        <v>174</v>
      </c>
      <c r="AC195" s="94">
        <f t="shared" si="5"/>
        <v>1</v>
      </c>
      <c r="AD195" s="59">
        <v>0.05</v>
      </c>
    </row>
    <row r="196" spans="27:30" x14ac:dyDescent="0.25">
      <c r="AA196" s="94" t="str">
        <f t="shared" si="4"/>
        <v>South Central_1</v>
      </c>
      <c r="AB196" s="94" t="s">
        <v>174</v>
      </c>
      <c r="AC196" s="94">
        <f t="shared" si="5"/>
        <v>1</v>
      </c>
    </row>
    <row r="197" spans="27:30" x14ac:dyDescent="0.25">
      <c r="AA197" s="94" t="str">
        <f t="shared" si="4"/>
        <v>South Central_1</v>
      </c>
      <c r="AB197" s="94" t="s">
        <v>174</v>
      </c>
      <c r="AC197" s="94">
        <f t="shared" si="5"/>
        <v>1</v>
      </c>
      <c r="AD197" s="59">
        <v>0.03</v>
      </c>
    </row>
    <row r="198" spans="27:30" x14ac:dyDescent="0.25">
      <c r="AA198" s="94" t="str">
        <f t="shared" si="4"/>
        <v>South Central_1</v>
      </c>
      <c r="AB198" s="94" t="s">
        <v>174</v>
      </c>
      <c r="AC198" s="94">
        <f t="shared" si="5"/>
        <v>1</v>
      </c>
    </row>
    <row r="199" spans="27:30" x14ac:dyDescent="0.25">
      <c r="AA199" s="94" t="str">
        <f t="shared" si="4"/>
        <v>Southwest_1</v>
      </c>
      <c r="AB199" s="94" t="s">
        <v>227</v>
      </c>
      <c r="AC199" s="94">
        <f t="shared" si="5"/>
        <v>1</v>
      </c>
      <c r="AD199" s="57">
        <v>0.1</v>
      </c>
    </row>
    <row r="200" spans="27:30" x14ac:dyDescent="0.25">
      <c r="AA200" s="94" t="str">
        <f t="shared" si="4"/>
        <v>Southwest_1</v>
      </c>
      <c r="AB200" s="94" t="s">
        <v>227</v>
      </c>
      <c r="AC200" s="94">
        <f t="shared" si="5"/>
        <v>1</v>
      </c>
      <c r="AD200" s="57">
        <v>2.5000000000000001E-2</v>
      </c>
    </row>
    <row r="201" spans="27:30" x14ac:dyDescent="0.25">
      <c r="AA201" s="94" t="str">
        <f t="shared" si="4"/>
        <v>Southwest_1</v>
      </c>
      <c r="AB201" s="94" t="s">
        <v>227</v>
      </c>
      <c r="AC201" s="94">
        <f t="shared" si="5"/>
        <v>1</v>
      </c>
      <c r="AD201" s="57">
        <v>2.5000000000000001E-2</v>
      </c>
    </row>
    <row r="202" spans="27:30" x14ac:dyDescent="0.25">
      <c r="AA202" s="94" t="str">
        <f t="shared" si="4"/>
        <v>Southwest_1</v>
      </c>
      <c r="AB202" s="94" t="s">
        <v>227</v>
      </c>
      <c r="AC202" s="94">
        <f t="shared" si="5"/>
        <v>1</v>
      </c>
    </row>
    <row r="203" spans="27:30" x14ac:dyDescent="0.25">
      <c r="AA203" s="94" t="str">
        <f t="shared" si="4"/>
        <v>Southwest_1</v>
      </c>
      <c r="AB203" s="94" t="s">
        <v>227</v>
      </c>
      <c r="AC203" s="94">
        <f t="shared" si="5"/>
        <v>1</v>
      </c>
    </row>
    <row r="204" spans="27:30" x14ac:dyDescent="0.25">
      <c r="AA204" s="94" t="str">
        <f t="shared" si="4"/>
        <v>Southwest_1</v>
      </c>
      <c r="AB204" s="94" t="s">
        <v>227</v>
      </c>
      <c r="AC204" s="94">
        <f t="shared" si="5"/>
        <v>1</v>
      </c>
    </row>
    <row r="205" spans="27:30" x14ac:dyDescent="0.25">
      <c r="AA205" s="94" t="str">
        <f t="shared" si="4"/>
        <v>Snake River_1</v>
      </c>
      <c r="AB205" s="94" t="s">
        <v>182</v>
      </c>
      <c r="AC205" s="94">
        <f t="shared" si="5"/>
        <v>1</v>
      </c>
    </row>
    <row r="206" spans="27:30" x14ac:dyDescent="0.25">
      <c r="AA206" s="94" t="str">
        <f t="shared" si="4"/>
        <v>Snake River_1</v>
      </c>
      <c r="AB206" s="94" t="s">
        <v>182</v>
      </c>
      <c r="AC206" s="94">
        <f t="shared" si="5"/>
        <v>1</v>
      </c>
    </row>
    <row r="207" spans="27:30" x14ac:dyDescent="0.25">
      <c r="AA207" s="94" t="str">
        <f t="shared" si="4"/>
        <v>Snake River_1</v>
      </c>
      <c r="AB207" s="94" t="s">
        <v>182</v>
      </c>
      <c r="AC207" s="94">
        <f t="shared" si="5"/>
        <v>1</v>
      </c>
      <c r="AD207" s="59">
        <v>0.05</v>
      </c>
    </row>
    <row r="208" spans="27:30" x14ac:dyDescent="0.25">
      <c r="AA208" s="94" t="str">
        <f t="shared" si="4"/>
        <v>Snake River_1</v>
      </c>
      <c r="AB208" s="94" t="s">
        <v>182</v>
      </c>
      <c r="AC208" s="94">
        <f t="shared" si="5"/>
        <v>1</v>
      </c>
    </row>
    <row r="209" spans="27:30" x14ac:dyDescent="0.25">
      <c r="AA209" s="94" t="str">
        <f t="shared" si="4"/>
        <v>West Palouse_1</v>
      </c>
      <c r="AB209" s="94" t="s">
        <v>187</v>
      </c>
      <c r="AC209" s="94">
        <f t="shared" si="5"/>
        <v>1</v>
      </c>
    </row>
    <row r="210" spans="27:30" x14ac:dyDescent="0.25">
      <c r="AA210" s="94" t="str">
        <f t="shared" si="4"/>
        <v>West Palouse_1</v>
      </c>
      <c r="AB210" s="94" t="s">
        <v>187</v>
      </c>
      <c r="AC210" s="94">
        <f t="shared" si="5"/>
        <v>1</v>
      </c>
    </row>
    <row r="211" spans="27:30" x14ac:dyDescent="0.25">
      <c r="AA211" s="94" t="str">
        <f t="shared" si="4"/>
        <v>West Palouse_1</v>
      </c>
      <c r="AB211" s="94" t="s">
        <v>187</v>
      </c>
      <c r="AC211" s="94">
        <f t="shared" si="5"/>
        <v>1</v>
      </c>
    </row>
    <row r="212" spans="27:30" x14ac:dyDescent="0.25">
      <c r="AA212" s="94" t="str">
        <f t="shared" si="4"/>
        <v>Big Bend_1</v>
      </c>
      <c r="AB212" s="94" t="s">
        <v>231</v>
      </c>
      <c r="AC212" s="94">
        <f t="shared" si="5"/>
        <v>1</v>
      </c>
    </row>
    <row r="213" spans="27:30" x14ac:dyDescent="0.25">
      <c r="AA213" s="94" t="str">
        <f t="shared" si="4"/>
        <v>Big Bend_1</v>
      </c>
      <c r="AB213" s="94" t="s">
        <v>231</v>
      </c>
      <c r="AC213" s="94">
        <f t="shared" si="5"/>
        <v>1</v>
      </c>
    </row>
    <row r="214" spans="27:30" x14ac:dyDescent="0.25">
      <c r="AA214" s="94" t="str">
        <f t="shared" si="4"/>
        <v>Big Bend_1</v>
      </c>
      <c r="AB214" s="94" t="s">
        <v>231</v>
      </c>
      <c r="AC214" s="94">
        <f t="shared" si="5"/>
        <v>1</v>
      </c>
      <c r="AD214" s="59">
        <v>0.05</v>
      </c>
    </row>
    <row r="215" spans="27:30" x14ac:dyDescent="0.25">
      <c r="AA215" s="94" t="str">
        <f t="shared" si="4"/>
        <v>Big Bend_1</v>
      </c>
      <c r="AB215" s="94" t="s">
        <v>231</v>
      </c>
      <c r="AC215" s="94">
        <f t="shared" si="5"/>
        <v>1</v>
      </c>
    </row>
    <row r="216" spans="27:30" x14ac:dyDescent="0.25">
      <c r="AA216" s="94" t="str">
        <f t="shared" si="4"/>
        <v>Big Bend_1</v>
      </c>
      <c r="AB216" s="94" t="s">
        <v>231</v>
      </c>
      <c r="AC216" s="94">
        <f t="shared" si="5"/>
        <v>1</v>
      </c>
    </row>
    <row r="217" spans="27:30" x14ac:dyDescent="0.25">
      <c r="AA217" s="94" t="str">
        <f t="shared" si="4"/>
        <v>Big Bend_1</v>
      </c>
      <c r="AB217" s="94" t="s">
        <v>231</v>
      </c>
      <c r="AC217" s="94">
        <f t="shared" si="5"/>
        <v>1</v>
      </c>
    </row>
    <row r="218" spans="27:30" x14ac:dyDescent="0.25">
      <c r="AA218" s="94" t="str">
        <f t="shared" si="4"/>
        <v>Big Bend_1</v>
      </c>
      <c r="AB218" s="94" t="s">
        <v>231</v>
      </c>
      <c r="AC218" s="94">
        <f t="shared" si="5"/>
        <v>1</v>
      </c>
    </row>
    <row r="219" spans="27:30" x14ac:dyDescent="0.25">
      <c r="AA219" s="94" t="str">
        <f t="shared" si="4"/>
        <v>North Central_1</v>
      </c>
      <c r="AB219" s="94" t="s">
        <v>127</v>
      </c>
      <c r="AC219" s="94">
        <f t="shared" si="5"/>
        <v>1</v>
      </c>
    </row>
    <row r="220" spans="27:30" x14ac:dyDescent="0.25">
      <c r="AA220" s="94" t="str">
        <f t="shared" si="4"/>
        <v>North Central_1</v>
      </c>
      <c r="AB220" s="94" t="s">
        <v>127</v>
      </c>
      <c r="AC220" s="94">
        <f t="shared" si="5"/>
        <v>1</v>
      </c>
    </row>
    <row r="221" spans="27:30" x14ac:dyDescent="0.25">
      <c r="AA221" s="94" t="str">
        <f t="shared" si="4"/>
        <v>North Central_1</v>
      </c>
      <c r="AB221" s="94" t="s">
        <v>127</v>
      </c>
      <c r="AC221" s="94">
        <f t="shared" si="5"/>
        <v>1</v>
      </c>
      <c r="AD221" s="59">
        <v>0.2</v>
      </c>
    </row>
    <row r="222" spans="27:30" x14ac:dyDescent="0.25">
      <c r="AA222" s="94" t="str">
        <f t="shared" si="4"/>
        <v>North Central_1</v>
      </c>
      <c r="AB222" s="94" t="s">
        <v>127</v>
      </c>
      <c r="AC222" s="94">
        <f t="shared" si="5"/>
        <v>1</v>
      </c>
    </row>
    <row r="223" spans="27:30" x14ac:dyDescent="0.25">
      <c r="AA223" s="94" t="str">
        <f t="shared" si="4"/>
        <v>North Central_1</v>
      </c>
      <c r="AB223" s="94" t="s">
        <v>127</v>
      </c>
      <c r="AC223" s="94">
        <f t="shared" si="5"/>
        <v>1</v>
      </c>
    </row>
    <row r="224" spans="27:30" x14ac:dyDescent="0.25">
      <c r="AA224" s="94" t="str">
        <f t="shared" si="4"/>
        <v>North Central_1</v>
      </c>
      <c r="AB224" s="94" t="s">
        <v>127</v>
      </c>
      <c r="AC224" s="94">
        <f t="shared" si="5"/>
        <v>1</v>
      </c>
    </row>
    <row r="225" spans="27:30" x14ac:dyDescent="0.25">
      <c r="AA225" s="94" t="str">
        <f t="shared" si="4"/>
        <v>Northeast_1</v>
      </c>
      <c r="AB225" s="94" t="s">
        <v>154</v>
      </c>
      <c r="AC225" s="94">
        <f t="shared" si="5"/>
        <v>1</v>
      </c>
      <c r="AD225" s="59">
        <v>0.25</v>
      </c>
    </row>
    <row r="226" spans="27:30" x14ac:dyDescent="0.25">
      <c r="AA226" s="94" t="str">
        <f t="shared" si="4"/>
        <v>Northeast_1</v>
      </c>
      <c r="AB226" s="94" t="s">
        <v>154</v>
      </c>
      <c r="AC226" s="94">
        <f t="shared" si="5"/>
        <v>1</v>
      </c>
    </row>
    <row r="227" spans="27:30" x14ac:dyDescent="0.25">
      <c r="AA227" s="94" t="str">
        <f t="shared" si="4"/>
        <v>Northeast_1</v>
      </c>
      <c r="AB227" s="94" t="s">
        <v>154</v>
      </c>
      <c r="AC227" s="94">
        <f t="shared" si="5"/>
        <v>1</v>
      </c>
    </row>
    <row r="228" spans="27:30" x14ac:dyDescent="0.25">
      <c r="AA228" s="94" t="str">
        <f t="shared" si="4"/>
        <v>Northwest_1</v>
      </c>
      <c r="AB228" s="94" t="s">
        <v>158</v>
      </c>
      <c r="AC228" s="94">
        <f t="shared" si="5"/>
        <v>1</v>
      </c>
    </row>
    <row r="229" spans="27:30" x14ac:dyDescent="0.25">
      <c r="AA229" s="94" t="str">
        <f t="shared" si="4"/>
        <v>Northwest_1</v>
      </c>
      <c r="AB229" s="94" t="s">
        <v>158</v>
      </c>
      <c r="AC229" s="94">
        <f t="shared" si="5"/>
        <v>1</v>
      </c>
    </row>
    <row r="230" spans="27:30" x14ac:dyDescent="0.25">
      <c r="AA230" s="94" t="str">
        <f t="shared" si="4"/>
        <v>Northwest_1</v>
      </c>
      <c r="AB230" s="94" t="s">
        <v>158</v>
      </c>
      <c r="AC230" s="94">
        <f t="shared" si="5"/>
        <v>1</v>
      </c>
    </row>
    <row r="231" spans="27:30" x14ac:dyDescent="0.25">
      <c r="AA231" s="94" t="str">
        <f t="shared" si="4"/>
        <v>Northwest_1</v>
      </c>
      <c r="AB231" s="94" t="s">
        <v>158</v>
      </c>
      <c r="AC231" s="94">
        <f t="shared" si="5"/>
        <v>1</v>
      </c>
    </row>
    <row r="232" spans="27:30" x14ac:dyDescent="0.25">
      <c r="AA232" s="94" t="str">
        <f t="shared" si="4"/>
        <v>Northwest_1</v>
      </c>
      <c r="AB232" s="94" t="s">
        <v>158</v>
      </c>
      <c r="AC232" s="94">
        <f t="shared" si="5"/>
        <v>1</v>
      </c>
    </row>
    <row r="233" spans="27:30" x14ac:dyDescent="0.25">
      <c r="AA233" s="94" t="str">
        <f t="shared" si="4"/>
        <v>Northwest_1</v>
      </c>
      <c r="AB233" s="94" t="s">
        <v>158</v>
      </c>
      <c r="AC233" s="94">
        <f t="shared" si="5"/>
        <v>1</v>
      </c>
    </row>
    <row r="234" spans="27:30" x14ac:dyDescent="0.25">
      <c r="AA234" s="94" t="str">
        <f t="shared" si="4"/>
        <v>Northwest_1</v>
      </c>
      <c r="AB234" s="94" t="s">
        <v>158</v>
      </c>
      <c r="AC234" s="94">
        <f t="shared" si="5"/>
        <v>1</v>
      </c>
    </row>
    <row r="235" spans="27:30" x14ac:dyDescent="0.25">
      <c r="AA235" s="94" t="str">
        <f t="shared" si="4"/>
        <v>Northwest_1</v>
      </c>
      <c r="AB235" s="94" t="s">
        <v>158</v>
      </c>
      <c r="AC235" s="94">
        <f t="shared" si="5"/>
        <v>1</v>
      </c>
    </row>
    <row r="236" spans="27:30" x14ac:dyDescent="0.25">
      <c r="AA236" s="94" t="str">
        <f t="shared" si="4"/>
        <v>Palouse_1</v>
      </c>
      <c r="AB236" s="94" t="s">
        <v>160</v>
      </c>
      <c r="AC236" s="94">
        <f t="shared" si="5"/>
        <v>1</v>
      </c>
    </row>
    <row r="237" spans="27:30" x14ac:dyDescent="0.25">
      <c r="AA237" s="94" t="str">
        <f t="shared" si="4"/>
        <v>Palouse_1</v>
      </c>
      <c r="AB237" s="94" t="s">
        <v>160</v>
      </c>
      <c r="AC237" s="94">
        <f t="shared" si="5"/>
        <v>1</v>
      </c>
      <c r="AD237" s="59">
        <v>0.05</v>
      </c>
    </row>
    <row r="238" spans="27:30" x14ac:dyDescent="0.25">
      <c r="AA238" s="94" t="str">
        <f t="shared" si="4"/>
        <v>Palouse_1</v>
      </c>
      <c r="AB238" s="94" t="s">
        <v>160</v>
      </c>
      <c r="AC238" s="94">
        <f t="shared" si="5"/>
        <v>1</v>
      </c>
      <c r="AD238" s="59">
        <v>0.02</v>
      </c>
    </row>
    <row r="239" spans="27:30" x14ac:dyDescent="0.25">
      <c r="AA239" s="94" t="str">
        <f t="shared" si="4"/>
        <v>Palouse_2</v>
      </c>
      <c r="AB239" s="94" t="s">
        <v>160</v>
      </c>
      <c r="AC239" s="94">
        <f t="shared" si="5"/>
        <v>2</v>
      </c>
    </row>
    <row r="240" spans="27:30" x14ac:dyDescent="0.25">
      <c r="AA240" s="94" t="str">
        <f t="shared" si="4"/>
        <v>Palouse_2</v>
      </c>
      <c r="AB240" s="94" t="s">
        <v>160</v>
      </c>
      <c r="AC240" s="94">
        <f t="shared" si="5"/>
        <v>2</v>
      </c>
    </row>
    <row r="241" spans="27:30" x14ac:dyDescent="0.25">
      <c r="AA241" s="94" t="str">
        <f t="shared" si="4"/>
        <v>Palouse_2</v>
      </c>
      <c r="AB241" s="94" t="s">
        <v>160</v>
      </c>
      <c r="AC241" s="94">
        <f t="shared" si="5"/>
        <v>2</v>
      </c>
    </row>
    <row r="242" spans="27:30" x14ac:dyDescent="0.25">
      <c r="AA242" s="94" t="str">
        <f t="shared" si="4"/>
        <v>Puget Sound_2</v>
      </c>
      <c r="AB242" s="94" t="s">
        <v>165</v>
      </c>
      <c r="AC242" s="94">
        <f t="shared" si="5"/>
        <v>2</v>
      </c>
    </row>
    <row r="243" spans="27:30" x14ac:dyDescent="0.25">
      <c r="AA243" s="94" t="str">
        <f t="shared" si="4"/>
        <v>Puget Sound_2</v>
      </c>
      <c r="AB243" s="94" t="s">
        <v>165</v>
      </c>
      <c r="AC243" s="94">
        <f t="shared" si="5"/>
        <v>2</v>
      </c>
    </row>
    <row r="244" spans="27:30" x14ac:dyDescent="0.25">
      <c r="AA244" s="94" t="str">
        <f t="shared" si="4"/>
        <v>Puget Sound_2</v>
      </c>
      <c r="AB244" s="94" t="s">
        <v>165</v>
      </c>
      <c r="AC244" s="94">
        <f t="shared" si="5"/>
        <v>2</v>
      </c>
    </row>
    <row r="245" spans="27:30" x14ac:dyDescent="0.25">
      <c r="AA245" s="94" t="str">
        <f t="shared" si="4"/>
        <v>Puget Sound_2</v>
      </c>
      <c r="AB245" s="94" t="s">
        <v>165</v>
      </c>
      <c r="AC245" s="94">
        <f t="shared" si="5"/>
        <v>2</v>
      </c>
    </row>
    <row r="246" spans="27:30" x14ac:dyDescent="0.25">
      <c r="AA246" s="94" t="str">
        <f t="shared" si="4"/>
        <v>South Central_2</v>
      </c>
      <c r="AB246" s="94" t="s">
        <v>174</v>
      </c>
      <c r="AC246" s="94">
        <f t="shared" si="5"/>
        <v>2</v>
      </c>
    </row>
    <row r="247" spans="27:30" x14ac:dyDescent="0.25">
      <c r="AA247" s="94" t="str">
        <f t="shared" si="4"/>
        <v>South Central_2</v>
      </c>
      <c r="AB247" s="94" t="s">
        <v>174</v>
      </c>
      <c r="AC247" s="94">
        <f t="shared" si="5"/>
        <v>2</v>
      </c>
    </row>
    <row r="248" spans="27:30" x14ac:dyDescent="0.25">
      <c r="AA248" s="94" t="str">
        <f t="shared" si="4"/>
        <v>South Central_2</v>
      </c>
      <c r="AB248" s="94" t="s">
        <v>174</v>
      </c>
      <c r="AC248" s="94">
        <f t="shared" si="5"/>
        <v>2</v>
      </c>
    </row>
    <row r="249" spans="27:30" x14ac:dyDescent="0.25">
      <c r="AA249" s="94" t="str">
        <f t="shared" si="4"/>
        <v>South Central_2</v>
      </c>
      <c r="AB249" s="94" t="s">
        <v>174</v>
      </c>
      <c r="AC249" s="94">
        <f t="shared" si="5"/>
        <v>2</v>
      </c>
      <c r="AD249" s="59">
        <v>0.05</v>
      </c>
    </row>
    <row r="250" spans="27:30" x14ac:dyDescent="0.25">
      <c r="AA250" s="94" t="str">
        <f t="shared" si="4"/>
        <v>South Central_2</v>
      </c>
      <c r="AB250" s="94" t="s">
        <v>174</v>
      </c>
      <c r="AC250" s="94">
        <f t="shared" si="5"/>
        <v>2</v>
      </c>
      <c r="AD250" s="59">
        <v>0.04</v>
      </c>
    </row>
    <row r="251" spans="27:30" x14ac:dyDescent="0.25">
      <c r="AA251" s="94" t="str">
        <f t="shared" ref="AA251:AA263" si="6">AB251&amp;"_"&amp;AC251</f>
        <v>Southwest_2</v>
      </c>
      <c r="AB251" s="94" t="s">
        <v>227</v>
      </c>
      <c r="AC251" s="94">
        <f t="shared" ref="AC251:AC263" si="7">AC199+1</f>
        <v>2</v>
      </c>
    </row>
    <row r="252" spans="27:30" x14ac:dyDescent="0.25">
      <c r="AA252" s="94" t="str">
        <f t="shared" si="6"/>
        <v>Southwest_2</v>
      </c>
      <c r="AB252" s="94" t="s">
        <v>227</v>
      </c>
      <c r="AC252" s="94">
        <f t="shared" si="7"/>
        <v>2</v>
      </c>
    </row>
    <row r="253" spans="27:30" x14ac:dyDescent="0.25">
      <c r="AA253" s="94" t="str">
        <f t="shared" si="6"/>
        <v>Southwest_2</v>
      </c>
      <c r="AB253" s="94" t="s">
        <v>227</v>
      </c>
      <c r="AC253" s="94">
        <f t="shared" si="7"/>
        <v>2</v>
      </c>
    </row>
    <row r="254" spans="27:30" x14ac:dyDescent="0.25">
      <c r="AA254" s="94" t="str">
        <f t="shared" si="6"/>
        <v>Southwest_2</v>
      </c>
      <c r="AB254" s="94" t="s">
        <v>227</v>
      </c>
      <c r="AC254" s="94">
        <f t="shared" si="7"/>
        <v>2</v>
      </c>
    </row>
    <row r="255" spans="27:30" x14ac:dyDescent="0.25">
      <c r="AA255" s="94" t="str">
        <f t="shared" si="6"/>
        <v>Southwest_2</v>
      </c>
      <c r="AB255" s="94" t="s">
        <v>227</v>
      </c>
      <c r="AC255" s="94">
        <f t="shared" si="7"/>
        <v>2</v>
      </c>
    </row>
    <row r="256" spans="27:30" x14ac:dyDescent="0.25">
      <c r="AA256" s="94" t="str">
        <f t="shared" si="6"/>
        <v>Southwest_2</v>
      </c>
      <c r="AB256" s="94" t="s">
        <v>227</v>
      </c>
      <c r="AC256" s="94">
        <f t="shared" si="7"/>
        <v>2</v>
      </c>
    </row>
    <row r="257" spans="27:30" x14ac:dyDescent="0.25">
      <c r="AA257" s="94" t="str">
        <f t="shared" si="6"/>
        <v>Snake River_2</v>
      </c>
      <c r="AB257" s="94" t="s">
        <v>182</v>
      </c>
      <c r="AC257" s="94">
        <f t="shared" si="7"/>
        <v>2</v>
      </c>
    </row>
    <row r="258" spans="27:30" x14ac:dyDescent="0.25">
      <c r="AA258" s="94" t="str">
        <f t="shared" si="6"/>
        <v>Snake River_2</v>
      </c>
      <c r="AB258" s="94" t="s">
        <v>182</v>
      </c>
      <c r="AC258" s="94">
        <f t="shared" si="7"/>
        <v>2</v>
      </c>
    </row>
    <row r="259" spans="27:30" x14ac:dyDescent="0.25">
      <c r="AA259" s="94" t="str">
        <f t="shared" si="6"/>
        <v>Snake River_2</v>
      </c>
      <c r="AB259" s="94" t="s">
        <v>182</v>
      </c>
      <c r="AC259" s="94">
        <f t="shared" si="7"/>
        <v>2</v>
      </c>
      <c r="AD259" s="59">
        <v>0.1</v>
      </c>
    </row>
    <row r="260" spans="27:30" x14ac:dyDescent="0.25">
      <c r="AA260" s="94" t="str">
        <f t="shared" si="6"/>
        <v>Snake River_2</v>
      </c>
      <c r="AB260" s="94" t="s">
        <v>182</v>
      </c>
      <c r="AC260" s="94">
        <f t="shared" si="7"/>
        <v>2</v>
      </c>
    </row>
    <row r="261" spans="27:30" x14ac:dyDescent="0.25">
      <c r="AA261" s="94" t="str">
        <f t="shared" si="6"/>
        <v>West Palouse_2</v>
      </c>
      <c r="AB261" s="94" t="s">
        <v>187</v>
      </c>
      <c r="AC261" s="94">
        <f t="shared" si="7"/>
        <v>2</v>
      </c>
    </row>
    <row r="262" spans="27:30" x14ac:dyDescent="0.25">
      <c r="AA262" s="94" t="str">
        <f t="shared" si="6"/>
        <v>West Palouse_2</v>
      </c>
      <c r="AB262" s="94" t="s">
        <v>187</v>
      </c>
      <c r="AC262" s="94">
        <f t="shared" si="7"/>
        <v>2</v>
      </c>
      <c r="AD262" s="59">
        <v>0.3</v>
      </c>
    </row>
    <row r="263" spans="27:30" x14ac:dyDescent="0.25">
      <c r="AA263" s="94" t="str">
        <f t="shared" si="6"/>
        <v>West Palouse_2</v>
      </c>
      <c r="AB263" s="94" t="s">
        <v>187</v>
      </c>
      <c r="AC263" s="94">
        <f t="shared" si="7"/>
        <v>2</v>
      </c>
    </row>
  </sheetData>
  <pageMargins left="0.7" right="0.2" top="0.75" bottom="0.5" header="0.3" footer="0.3"/>
  <pageSetup orientation="portrait" r:id="rId1"/>
  <headerFooter>
    <oddHeader>&amp;C&amp;"Times New Roman,Bold"&amp;16LWG FY 2018</oddHeader>
    <oddFooter>&amp;C&amp;"Times New Roman,Italic"&amp;8USDA is an Equal Opportunity Provider and Employer&amp;R&amp;"Times New Roman,Italic"&amp;8July, 2016</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C261"/>
  <sheetViews>
    <sheetView zoomScaleNormal="100" workbookViewId="0">
      <selection activeCell="G9" sqref="G9"/>
    </sheetView>
  </sheetViews>
  <sheetFormatPr defaultRowHeight="15" x14ac:dyDescent="0.25"/>
  <cols>
    <col min="1" max="1" width="1.85546875" style="94" customWidth="1"/>
    <col min="2" max="2" width="2.140625" style="94" customWidth="1"/>
    <col min="3" max="3" width="15.7109375" style="94" customWidth="1"/>
    <col min="4" max="5" width="10" style="94" customWidth="1"/>
    <col min="6" max="6" width="11.28515625" style="94" bestFit="1" customWidth="1"/>
    <col min="7" max="9" width="10" style="94" customWidth="1"/>
    <col min="10" max="10" width="9.28515625" style="94" customWidth="1"/>
    <col min="11" max="11" width="2.140625" style="94" customWidth="1"/>
    <col min="12" max="16384" width="9.140625" style="94"/>
  </cols>
  <sheetData>
    <row r="1" spans="2:29" ht="5.25" customHeight="1" x14ac:dyDescent="0.25"/>
    <row r="2" spans="2:29" ht="18.75" x14ac:dyDescent="0.3">
      <c r="B2" s="5" t="s">
        <v>602</v>
      </c>
    </row>
    <row r="3" spans="2:29" ht="15" customHeight="1" x14ac:dyDescent="0.3">
      <c r="B3" s="5"/>
      <c r="C3" s="4"/>
      <c r="AC3" s="59"/>
    </row>
    <row r="4" spans="2:29" ht="21" customHeight="1" x14ac:dyDescent="0.3">
      <c r="B4" s="5"/>
      <c r="D4" s="62">
        <v>1</v>
      </c>
      <c r="E4" s="62">
        <v>2</v>
      </c>
      <c r="F4" s="62">
        <v>3</v>
      </c>
      <c r="G4" s="62">
        <v>4</v>
      </c>
      <c r="H4" s="62">
        <v>5</v>
      </c>
      <c r="I4" s="62"/>
      <c r="AC4" s="59"/>
    </row>
    <row r="5" spans="2:29" ht="14.25" customHeight="1" x14ac:dyDescent="0.25">
      <c r="B5" s="4"/>
      <c r="D5" s="108" t="s">
        <v>624</v>
      </c>
      <c r="E5" s="108" t="s">
        <v>199</v>
      </c>
      <c r="F5" s="108" t="s">
        <v>238</v>
      </c>
      <c r="G5" s="108" t="s">
        <v>625</v>
      </c>
      <c r="H5" s="108" t="s">
        <v>626</v>
      </c>
      <c r="I5" s="15"/>
    </row>
    <row r="6" spans="2:29" ht="14.25" customHeight="1" x14ac:dyDescent="0.25">
      <c r="B6" s="4"/>
      <c r="D6" s="108"/>
      <c r="E6" s="108" t="s">
        <v>389</v>
      </c>
      <c r="F6" s="108" t="s">
        <v>35</v>
      </c>
      <c r="G6" s="108" t="s">
        <v>391</v>
      </c>
      <c r="H6" s="108" t="s">
        <v>396</v>
      </c>
      <c r="I6" s="109" t="s">
        <v>394</v>
      </c>
    </row>
    <row r="7" spans="2:29" ht="25.5" x14ac:dyDescent="0.25">
      <c r="C7" s="101" t="s">
        <v>372</v>
      </c>
      <c r="D7" s="20" t="s">
        <v>623</v>
      </c>
      <c r="E7" s="20" t="s">
        <v>404</v>
      </c>
      <c r="F7" s="20" t="str">
        <f>F6</f>
        <v>RCPP</v>
      </c>
      <c r="G7" s="20" t="s">
        <v>403</v>
      </c>
      <c r="H7" s="20" t="str">
        <f>I6</f>
        <v>Wildfire</v>
      </c>
      <c r="I7" s="20" t="s">
        <v>87</v>
      </c>
      <c r="K7" s="18"/>
      <c r="AC7" s="59"/>
    </row>
    <row r="8" spans="2:29" s="15" customFormat="1" x14ac:dyDescent="0.25">
      <c r="B8" s="114" t="s">
        <v>220</v>
      </c>
      <c r="C8" s="37" t="s">
        <v>231</v>
      </c>
      <c r="D8" s="118"/>
      <c r="E8" s="118"/>
      <c r="F8" s="118"/>
      <c r="G8" s="118">
        <f t="shared" ref="E8:H17" si="0">SUMIF($V$48:$V$66,$B8&amp;"_"&amp;G$5,$S$48:$S$66)</f>
        <v>15000</v>
      </c>
      <c r="H8" s="118">
        <f t="shared" si="0"/>
        <v>1000</v>
      </c>
      <c r="I8" s="118">
        <f t="shared" ref="I8:I18" si="1">SUM(D8:H8)</f>
        <v>16000</v>
      </c>
      <c r="K8" s="25"/>
      <c r="Z8" s="94"/>
      <c r="AA8" s="94"/>
      <c r="AB8" s="94"/>
      <c r="AC8" s="59"/>
    </row>
    <row r="9" spans="2:29" s="15" customFormat="1" x14ac:dyDescent="0.25">
      <c r="B9" s="115" t="s">
        <v>192</v>
      </c>
      <c r="C9" s="25" t="s">
        <v>127</v>
      </c>
      <c r="D9" s="119"/>
      <c r="E9" s="119">
        <f t="shared" si="0"/>
        <v>375</v>
      </c>
      <c r="F9" s="119">
        <f t="shared" si="0"/>
        <v>150</v>
      </c>
      <c r="G9" s="119">
        <f t="shared" si="0"/>
        <v>2000</v>
      </c>
      <c r="H9" s="119">
        <f t="shared" si="0"/>
        <v>25000</v>
      </c>
      <c r="I9" s="119">
        <f t="shared" si="1"/>
        <v>27525</v>
      </c>
      <c r="K9" s="40"/>
      <c r="Z9" s="94"/>
      <c r="AA9" s="94"/>
      <c r="AB9" s="94"/>
      <c r="AC9" s="94"/>
    </row>
    <row r="10" spans="2:29" s="15" customFormat="1" x14ac:dyDescent="0.25">
      <c r="B10" s="115" t="s">
        <v>193</v>
      </c>
      <c r="C10" s="25" t="s">
        <v>154</v>
      </c>
      <c r="D10" s="119"/>
      <c r="E10" s="119"/>
      <c r="F10" s="119"/>
      <c r="G10" s="119"/>
      <c r="H10" s="119">
        <f t="shared" si="0"/>
        <v>1000</v>
      </c>
      <c r="I10" s="119">
        <f t="shared" si="1"/>
        <v>1000</v>
      </c>
      <c r="K10" s="8"/>
      <c r="Z10" s="94"/>
      <c r="AA10" s="94"/>
      <c r="AB10" s="94"/>
      <c r="AC10" s="94"/>
    </row>
    <row r="11" spans="2:29" s="15" customFormat="1" x14ac:dyDescent="0.25">
      <c r="B11" s="115" t="s">
        <v>198</v>
      </c>
      <c r="C11" s="25" t="s">
        <v>158</v>
      </c>
      <c r="D11" s="119"/>
      <c r="E11" s="119"/>
      <c r="F11" s="119"/>
      <c r="G11" s="119"/>
      <c r="H11" s="119"/>
      <c r="I11" s="119">
        <f t="shared" si="1"/>
        <v>0</v>
      </c>
      <c r="K11" s="46"/>
      <c r="U11" s="94"/>
      <c r="Z11" s="94"/>
      <c r="AA11" s="94"/>
      <c r="AB11" s="94"/>
      <c r="AC11" s="59"/>
    </row>
    <row r="12" spans="2:29" s="15" customFormat="1" x14ac:dyDescent="0.25">
      <c r="B12" s="115" t="s">
        <v>412</v>
      </c>
      <c r="C12" s="25" t="s">
        <v>160</v>
      </c>
      <c r="D12" s="119"/>
      <c r="E12" s="119"/>
      <c r="F12" s="119">
        <f t="shared" si="0"/>
        <v>32000</v>
      </c>
      <c r="G12" s="119"/>
      <c r="H12" s="119"/>
      <c r="I12" s="119">
        <f t="shared" si="1"/>
        <v>32000</v>
      </c>
      <c r="K12" s="40"/>
      <c r="Z12" s="94"/>
      <c r="AA12" s="94"/>
      <c r="AB12" s="94"/>
      <c r="AC12" s="94"/>
    </row>
    <row r="13" spans="2:29" s="15" customFormat="1" x14ac:dyDescent="0.25">
      <c r="B13" s="115" t="s">
        <v>199</v>
      </c>
      <c r="C13" s="25" t="s">
        <v>165</v>
      </c>
      <c r="D13" s="119">
        <f t="shared" ref="D13" si="2">SUMIF($V$48:$V$66,$B13&amp;"_"&amp;D$5,$S$48:$S$66)</f>
        <v>60</v>
      </c>
      <c r="E13" s="119">
        <f t="shared" si="0"/>
        <v>60</v>
      </c>
      <c r="F13" s="119"/>
      <c r="G13" s="119"/>
      <c r="H13" s="119"/>
      <c r="I13" s="119">
        <f t="shared" si="1"/>
        <v>120</v>
      </c>
      <c r="K13" s="40"/>
      <c r="Z13" s="94"/>
      <c r="AA13" s="94"/>
      <c r="AB13" s="94"/>
      <c r="AC13" s="94"/>
    </row>
    <row r="14" spans="2:29" s="15" customFormat="1" x14ac:dyDescent="0.25">
      <c r="B14" s="115" t="s">
        <v>196</v>
      </c>
      <c r="C14" s="25" t="s">
        <v>174</v>
      </c>
      <c r="D14" s="119"/>
      <c r="E14" s="119">
        <f t="shared" si="0"/>
        <v>100</v>
      </c>
      <c r="F14" s="119">
        <f t="shared" si="0"/>
        <v>2000</v>
      </c>
      <c r="G14" s="119">
        <f t="shared" si="0"/>
        <v>500</v>
      </c>
      <c r="H14" s="119">
        <f t="shared" si="0"/>
        <v>20000</v>
      </c>
      <c r="I14" s="119">
        <f t="shared" si="1"/>
        <v>22600</v>
      </c>
      <c r="K14" s="40"/>
      <c r="Z14" s="94"/>
      <c r="AA14" s="94"/>
      <c r="AB14" s="94"/>
      <c r="AC14" s="94"/>
    </row>
    <row r="15" spans="2:29" s="15" customFormat="1" x14ac:dyDescent="0.25">
      <c r="B15" s="115" t="s">
        <v>221</v>
      </c>
      <c r="C15" s="25" t="s">
        <v>227</v>
      </c>
      <c r="D15" s="119"/>
      <c r="E15" s="119"/>
      <c r="F15" s="119"/>
      <c r="G15" s="119"/>
      <c r="H15" s="119"/>
      <c r="I15" s="119">
        <f t="shared" si="1"/>
        <v>0</v>
      </c>
      <c r="K15" s="40"/>
      <c r="Z15" s="94"/>
      <c r="AA15" s="94"/>
      <c r="AB15" s="94"/>
      <c r="AC15" s="94"/>
    </row>
    <row r="16" spans="2:29" s="15" customFormat="1" x14ac:dyDescent="0.25">
      <c r="B16" s="115" t="s">
        <v>195</v>
      </c>
      <c r="C16" s="25" t="s">
        <v>182</v>
      </c>
      <c r="D16" s="119"/>
      <c r="E16" s="119"/>
      <c r="F16" s="119">
        <f t="shared" si="0"/>
        <v>2500</v>
      </c>
      <c r="G16" s="119"/>
      <c r="H16" s="119"/>
      <c r="I16" s="119">
        <f t="shared" si="1"/>
        <v>2500</v>
      </c>
      <c r="K16" s="60"/>
      <c r="Z16" s="94"/>
      <c r="AA16" s="94"/>
      <c r="AB16" s="94"/>
      <c r="AC16" s="94"/>
    </row>
    <row r="17" spans="2:29" s="15" customFormat="1" x14ac:dyDescent="0.25">
      <c r="B17" s="116" t="s">
        <v>194</v>
      </c>
      <c r="C17" s="32" t="s">
        <v>187</v>
      </c>
      <c r="D17" s="120"/>
      <c r="E17" s="120"/>
      <c r="F17" s="120"/>
      <c r="G17" s="120"/>
      <c r="H17" s="120">
        <f t="shared" si="0"/>
        <v>5000</v>
      </c>
      <c r="I17" s="120">
        <f t="shared" si="1"/>
        <v>5000</v>
      </c>
      <c r="K17" s="40"/>
      <c r="Z17" s="94"/>
      <c r="AA17" s="94"/>
      <c r="AB17" s="94"/>
      <c r="AC17" s="94"/>
    </row>
    <row r="18" spans="2:29" ht="24.75" customHeight="1" x14ac:dyDescent="0.25">
      <c r="B18" s="3"/>
      <c r="C18" s="63" t="s">
        <v>87</v>
      </c>
      <c r="D18" s="121">
        <f>SUM(D8:D17)</f>
        <v>60</v>
      </c>
      <c r="E18" s="121">
        <f>SUM(E8:E17)</f>
        <v>535</v>
      </c>
      <c r="F18" s="121">
        <f>SUM(F8:F17)</f>
        <v>36650</v>
      </c>
      <c r="G18" s="121">
        <f>SUM(G8:G17)</f>
        <v>17500</v>
      </c>
      <c r="H18" s="121">
        <f>SUM(H8:H17)</f>
        <v>52000</v>
      </c>
      <c r="I18" s="122">
        <f t="shared" si="1"/>
        <v>106745</v>
      </c>
      <c r="K18" s="9"/>
      <c r="AC18" s="59"/>
    </row>
    <row r="19" spans="2:29" ht="15" customHeight="1" x14ac:dyDescent="0.25">
      <c r="B19" s="3"/>
      <c r="C19" s="63"/>
      <c r="D19" s="64"/>
      <c r="E19" s="64"/>
      <c r="F19" s="64"/>
      <c r="G19" s="64"/>
      <c r="H19" s="64"/>
      <c r="I19" s="64"/>
      <c r="J19" s="52"/>
      <c r="K19" s="9"/>
      <c r="AC19" s="59"/>
    </row>
    <row r="20" spans="2:29" x14ac:dyDescent="0.25">
      <c r="B20" s="3"/>
      <c r="C20" s="11"/>
      <c r="D20" s="103"/>
      <c r="E20" s="103"/>
      <c r="F20" s="103"/>
      <c r="G20" s="103"/>
      <c r="H20" s="103"/>
      <c r="I20" s="103"/>
      <c r="J20" s="103"/>
      <c r="K20" s="8"/>
      <c r="AC20" s="59"/>
    </row>
    <row r="21" spans="2:29" x14ac:dyDescent="0.25">
      <c r="B21" s="3"/>
      <c r="C21" s="11" t="s">
        <v>405</v>
      </c>
      <c r="D21" s="104" t="s">
        <v>622</v>
      </c>
      <c r="E21" s="3"/>
      <c r="F21" s="3"/>
      <c r="G21" s="3"/>
      <c r="H21" s="3"/>
      <c r="I21" s="3"/>
      <c r="J21" s="33"/>
      <c r="K21" s="8"/>
      <c r="AC21" s="59"/>
    </row>
    <row r="22" spans="2:29" x14ac:dyDescent="0.25">
      <c r="B22" s="3"/>
      <c r="C22" s="37" t="s">
        <v>623</v>
      </c>
      <c r="D22" s="118">
        <f>D18</f>
        <v>60</v>
      </c>
      <c r="F22" s="3"/>
      <c r="G22" s="3"/>
      <c r="H22" s="3"/>
      <c r="I22" s="3"/>
      <c r="J22" s="34"/>
      <c r="K22" s="8"/>
      <c r="AC22" s="59"/>
    </row>
    <row r="23" spans="2:29" x14ac:dyDescent="0.25">
      <c r="B23" s="3"/>
      <c r="C23" s="25" t="s">
        <v>404</v>
      </c>
      <c r="D23" s="119">
        <f>E18</f>
        <v>535</v>
      </c>
      <c r="F23" s="3"/>
      <c r="G23" s="3"/>
      <c r="H23" s="3"/>
      <c r="I23" s="3"/>
      <c r="J23" s="34"/>
      <c r="K23" s="8"/>
      <c r="AC23" s="59"/>
    </row>
    <row r="24" spans="2:29" x14ac:dyDescent="0.25">
      <c r="B24" s="3"/>
      <c r="C24" s="25" t="s">
        <v>35</v>
      </c>
      <c r="D24" s="119">
        <f>F18</f>
        <v>36650</v>
      </c>
      <c r="F24" s="3"/>
      <c r="G24" s="3"/>
      <c r="H24" s="3"/>
      <c r="I24" s="3"/>
      <c r="J24" s="34"/>
      <c r="K24" s="8"/>
    </row>
    <row r="25" spans="2:29" x14ac:dyDescent="0.25">
      <c r="B25" s="3"/>
      <c r="C25" s="25" t="s">
        <v>403</v>
      </c>
      <c r="D25" s="119">
        <f>G18</f>
        <v>17500</v>
      </c>
      <c r="F25" s="3"/>
      <c r="G25" s="3"/>
      <c r="H25" s="3"/>
      <c r="I25" s="3"/>
      <c r="J25" s="34"/>
      <c r="K25" s="8"/>
    </row>
    <row r="26" spans="2:29" ht="12.75" customHeight="1" x14ac:dyDescent="0.25">
      <c r="B26" s="3"/>
      <c r="C26" s="32" t="s">
        <v>394</v>
      </c>
      <c r="D26" s="120">
        <f>H18</f>
        <v>52000</v>
      </c>
      <c r="F26" s="3"/>
      <c r="G26" s="3"/>
      <c r="H26" s="3"/>
      <c r="I26" s="3"/>
      <c r="J26" s="3"/>
      <c r="K26" s="3"/>
    </row>
    <row r="27" spans="2:29" x14ac:dyDescent="0.25">
      <c r="B27" s="3"/>
      <c r="C27" s="13" t="s">
        <v>87</v>
      </c>
      <c r="D27" s="119">
        <f>SUM(D22:D26)</f>
        <v>106745</v>
      </c>
      <c r="E27" s="3"/>
      <c r="F27" s="3"/>
      <c r="G27" s="3"/>
      <c r="H27" s="3"/>
      <c r="I27" s="3"/>
      <c r="J27" s="33"/>
      <c r="K27" s="8"/>
      <c r="AC27" s="59"/>
    </row>
    <row r="28" spans="2:29" ht="18.75" x14ac:dyDescent="0.3">
      <c r="B28" s="67"/>
      <c r="C28" s="13"/>
      <c r="D28" s="3"/>
      <c r="E28" s="3"/>
      <c r="F28" s="3"/>
      <c r="G28" s="3"/>
      <c r="H28" s="3"/>
      <c r="I28" s="3"/>
      <c r="J28" s="33"/>
      <c r="K28" s="8"/>
      <c r="AC28" s="59"/>
    </row>
    <row r="29" spans="2:29" x14ac:dyDescent="0.25">
      <c r="B29" s="3"/>
      <c r="C29" s="13"/>
      <c r="D29" s="3"/>
      <c r="E29" s="3"/>
      <c r="F29" s="3"/>
      <c r="G29" s="3"/>
      <c r="H29" s="3"/>
      <c r="I29" s="3"/>
      <c r="J29" s="33"/>
      <c r="K29" s="8"/>
    </row>
    <row r="30" spans="2:29" ht="15.75" x14ac:dyDescent="0.25">
      <c r="B30" s="68"/>
      <c r="C30" s="3"/>
      <c r="D30" s="3"/>
      <c r="E30" s="3"/>
      <c r="F30" s="3"/>
      <c r="G30" s="3"/>
      <c r="H30" s="3"/>
      <c r="I30" s="3"/>
      <c r="J30" s="3"/>
      <c r="K30" s="3"/>
    </row>
    <row r="31" spans="2:29" ht="12" customHeight="1" x14ac:dyDescent="0.25">
      <c r="B31" s="3"/>
      <c r="C31" s="35"/>
      <c r="D31" s="100"/>
      <c r="E31" s="100"/>
      <c r="F31" s="100"/>
      <c r="G31" s="100"/>
      <c r="H31" s="100"/>
      <c r="I31" s="100"/>
      <c r="J31" s="100"/>
      <c r="K31" s="35"/>
      <c r="AC31" s="59"/>
    </row>
    <row r="32" spans="2:29" ht="12" customHeight="1" x14ac:dyDescent="0.25">
      <c r="B32" s="3"/>
      <c r="C32" s="13"/>
      <c r="D32" s="3"/>
      <c r="E32" s="3"/>
      <c r="F32" s="3"/>
      <c r="G32" s="3"/>
      <c r="H32" s="3"/>
      <c r="I32" s="3"/>
      <c r="J32" s="33"/>
      <c r="K32" s="8"/>
    </row>
    <row r="33" spans="2:29" ht="12" customHeight="1" x14ac:dyDescent="0.25">
      <c r="B33" s="3"/>
      <c r="C33" s="13"/>
      <c r="D33" s="3"/>
      <c r="E33" s="3"/>
      <c r="F33" s="3"/>
      <c r="G33" s="3"/>
      <c r="H33" s="3"/>
      <c r="I33" s="3"/>
      <c r="J33" s="33"/>
      <c r="K33" s="8"/>
      <c r="AC33" s="59"/>
    </row>
    <row r="34" spans="2:29" x14ac:dyDescent="0.25">
      <c r="B34" s="3"/>
      <c r="C34" s="13"/>
      <c r="D34" s="3"/>
      <c r="E34" s="3"/>
      <c r="F34" s="3"/>
      <c r="G34" s="3"/>
      <c r="H34" s="3"/>
      <c r="I34" s="3"/>
      <c r="J34" s="34"/>
      <c r="K34" s="22"/>
      <c r="AC34" s="59"/>
    </row>
    <row r="35" spans="2:29" ht="12" customHeight="1" x14ac:dyDescent="0.25">
      <c r="B35" s="3"/>
      <c r="C35" s="13"/>
      <c r="D35" s="3"/>
      <c r="E35" s="3"/>
      <c r="F35" s="3"/>
      <c r="G35" s="3"/>
      <c r="H35" s="3"/>
      <c r="I35" s="3"/>
      <c r="J35" s="33"/>
      <c r="K35" s="8"/>
    </row>
    <row r="36" spans="2:29" x14ac:dyDescent="0.25">
      <c r="B36" s="3"/>
      <c r="C36" s="13"/>
      <c r="D36" s="3"/>
      <c r="E36" s="3"/>
      <c r="F36" s="3"/>
      <c r="G36" s="3"/>
      <c r="H36" s="3"/>
      <c r="I36" s="3"/>
      <c r="J36" s="34"/>
      <c r="K36" s="8"/>
    </row>
    <row r="37" spans="2:29" ht="12" customHeight="1" x14ac:dyDescent="0.25">
      <c r="B37" s="3"/>
      <c r="C37" s="13"/>
      <c r="D37" s="3"/>
      <c r="E37" s="3"/>
      <c r="F37" s="3"/>
      <c r="G37" s="3"/>
      <c r="H37" s="3"/>
      <c r="I37" s="3"/>
      <c r="J37" s="33"/>
      <c r="K37" s="8"/>
      <c r="AC37" s="59"/>
    </row>
    <row r="38" spans="2:29" x14ac:dyDescent="0.25">
      <c r="B38" s="3"/>
      <c r="C38" s="13"/>
      <c r="D38" s="3"/>
      <c r="E38" s="3"/>
      <c r="F38" s="3"/>
      <c r="G38" s="3"/>
      <c r="H38" s="3"/>
      <c r="I38" s="3"/>
      <c r="J38" s="34"/>
      <c r="K38" s="8"/>
      <c r="AC38" s="59"/>
    </row>
    <row r="39" spans="2:29" ht="12" customHeight="1" x14ac:dyDescent="0.25">
      <c r="B39" s="3"/>
      <c r="C39" s="13"/>
      <c r="D39" s="3"/>
      <c r="E39" s="3"/>
      <c r="F39" s="3"/>
      <c r="G39" s="3"/>
      <c r="H39" s="3"/>
      <c r="I39" s="3"/>
      <c r="J39" s="33"/>
      <c r="K39" s="8"/>
      <c r="AC39" s="59"/>
    </row>
    <row r="40" spans="2:29" x14ac:dyDescent="0.25">
      <c r="B40" s="3"/>
      <c r="C40" s="13"/>
      <c r="D40" s="3"/>
      <c r="E40" s="3"/>
      <c r="F40" s="3"/>
      <c r="G40" s="3"/>
      <c r="H40" s="3"/>
      <c r="I40" s="3"/>
      <c r="J40" s="34"/>
      <c r="K40" s="40"/>
    </row>
    <row r="41" spans="2:29" ht="12" customHeight="1" x14ac:dyDescent="0.25">
      <c r="B41" s="3"/>
      <c r="C41" s="13"/>
      <c r="D41" s="3"/>
      <c r="E41" s="3"/>
      <c r="F41" s="3"/>
      <c r="G41" s="3"/>
      <c r="H41" s="3"/>
      <c r="I41" s="3"/>
      <c r="J41" s="33"/>
      <c r="K41" s="8"/>
      <c r="AC41" s="59"/>
    </row>
    <row r="42" spans="2:29" ht="12" customHeight="1" x14ac:dyDescent="0.25">
      <c r="B42" s="3"/>
      <c r="C42" s="13"/>
      <c r="D42" s="3"/>
      <c r="E42" s="3"/>
      <c r="F42" s="3"/>
      <c r="G42" s="3"/>
      <c r="H42" s="3"/>
      <c r="I42" s="3"/>
      <c r="J42" s="33"/>
      <c r="K42" s="8"/>
      <c r="AC42" s="57"/>
    </row>
    <row r="43" spans="2:29" ht="12.75" customHeight="1" x14ac:dyDescent="0.25">
      <c r="B43" s="3"/>
      <c r="C43" s="13"/>
      <c r="D43" s="3"/>
      <c r="E43" s="3"/>
      <c r="F43" s="3"/>
      <c r="G43" s="3"/>
      <c r="H43" s="3"/>
      <c r="I43" s="3"/>
      <c r="J43" s="33"/>
      <c r="K43" s="8"/>
    </row>
    <row r="44" spans="2:29" ht="15.75" x14ac:dyDescent="0.25">
      <c r="B44" s="68"/>
      <c r="C44" s="3"/>
      <c r="D44" s="3"/>
      <c r="E44" s="3"/>
      <c r="F44" s="3"/>
      <c r="G44" s="3"/>
      <c r="H44" s="3"/>
      <c r="I44" s="3"/>
      <c r="J44" s="3"/>
      <c r="K44" s="3"/>
      <c r="AC44" s="57"/>
    </row>
    <row r="45" spans="2:29" x14ac:dyDescent="0.25">
      <c r="B45" s="3"/>
      <c r="C45" s="35"/>
      <c r="D45" s="100"/>
      <c r="E45" s="100"/>
      <c r="F45" s="100"/>
      <c r="G45" s="100"/>
      <c r="H45" s="100"/>
      <c r="I45" s="100"/>
      <c r="J45" s="100"/>
      <c r="K45" s="35"/>
      <c r="AC45" s="57"/>
    </row>
    <row r="46" spans="2:29" ht="12" customHeight="1" x14ac:dyDescent="0.25">
      <c r="B46" s="3"/>
      <c r="C46" s="13"/>
      <c r="D46" s="3"/>
      <c r="E46" s="3"/>
      <c r="F46" s="3"/>
      <c r="G46" s="3"/>
      <c r="H46" s="3"/>
      <c r="I46" s="3"/>
      <c r="J46" s="33"/>
      <c r="K46" s="8"/>
    </row>
    <row r="47" spans="2:29" x14ac:dyDescent="0.25">
      <c r="B47" s="3"/>
      <c r="C47" s="11"/>
      <c r="D47" s="3"/>
      <c r="E47" s="3"/>
      <c r="F47" s="3"/>
      <c r="G47" s="3"/>
      <c r="H47" s="3"/>
      <c r="I47" s="3"/>
      <c r="J47" s="33"/>
      <c r="K47" s="40"/>
      <c r="M47" s="94" t="s">
        <v>379</v>
      </c>
      <c r="N47" s="94" t="s">
        <v>242</v>
      </c>
      <c r="O47" s="94" t="s">
        <v>532</v>
      </c>
      <c r="P47" s="94" t="s">
        <v>533</v>
      </c>
      <c r="Q47" s="94" t="s">
        <v>534</v>
      </c>
      <c r="R47" s="94" t="s">
        <v>535</v>
      </c>
      <c r="S47" s="94" t="s">
        <v>410</v>
      </c>
      <c r="T47" s="94" t="s">
        <v>536</v>
      </c>
    </row>
    <row r="48" spans="2:29" ht="12" customHeight="1" x14ac:dyDescent="0.25">
      <c r="B48" s="3"/>
      <c r="C48" s="11"/>
      <c r="D48" s="3"/>
      <c r="E48" s="3"/>
      <c r="F48" s="3"/>
      <c r="G48" s="3"/>
      <c r="H48" s="3"/>
      <c r="I48" s="3"/>
      <c r="J48" s="33"/>
      <c r="K48" s="40"/>
      <c r="M48" s="94" t="s">
        <v>612</v>
      </c>
      <c r="N48" s="94" t="s">
        <v>199</v>
      </c>
      <c r="O48" s="94" t="s">
        <v>509</v>
      </c>
      <c r="P48" s="94" t="s">
        <v>510</v>
      </c>
      <c r="Q48" s="94">
        <v>3</v>
      </c>
      <c r="R48" s="94">
        <v>20</v>
      </c>
      <c r="S48" s="94">
        <v>60</v>
      </c>
      <c r="T48" s="94">
        <v>50000</v>
      </c>
      <c r="U48" s="94" t="s">
        <v>624</v>
      </c>
      <c r="V48" s="94" t="str">
        <f>N48&amp;"_"&amp;U48</f>
        <v>PS_OO</v>
      </c>
      <c r="AC48" s="59"/>
    </row>
    <row r="49" spans="2:29" x14ac:dyDescent="0.25">
      <c r="B49" s="3"/>
      <c r="C49" s="11"/>
      <c r="D49" s="3"/>
      <c r="E49" s="3"/>
      <c r="F49" s="3"/>
      <c r="G49" s="3"/>
      <c r="H49" s="3"/>
      <c r="I49" s="3"/>
      <c r="J49" s="33"/>
      <c r="K49" s="40"/>
      <c r="M49" s="94" t="s">
        <v>607</v>
      </c>
      <c r="N49" s="94" t="s">
        <v>192</v>
      </c>
      <c r="O49" s="94" t="s">
        <v>389</v>
      </c>
      <c r="P49" s="94" t="s">
        <v>505</v>
      </c>
      <c r="Q49" s="94">
        <v>15</v>
      </c>
      <c r="R49" s="94">
        <v>25</v>
      </c>
      <c r="S49" s="94">
        <v>375</v>
      </c>
      <c r="T49" s="94">
        <v>750000</v>
      </c>
      <c r="U49" s="94" t="s">
        <v>199</v>
      </c>
      <c r="V49" s="94" t="str">
        <f t="shared" ref="V49:V66" si="3">N49&amp;"_"&amp;U49</f>
        <v>NC_PS</v>
      </c>
      <c r="AC49" s="59"/>
    </row>
    <row r="50" spans="2:29" ht="12" customHeight="1" x14ac:dyDescent="0.25">
      <c r="B50" s="3"/>
      <c r="C50" s="11"/>
      <c r="D50" s="3"/>
      <c r="E50" s="3"/>
      <c r="F50" s="3"/>
      <c r="G50" s="3"/>
      <c r="H50" s="3"/>
      <c r="I50" s="3"/>
      <c r="J50" s="33"/>
      <c r="K50" s="40"/>
      <c r="M50" s="94" t="s">
        <v>613</v>
      </c>
      <c r="N50" s="94" t="s">
        <v>199</v>
      </c>
      <c r="O50" s="94" t="s">
        <v>389</v>
      </c>
      <c r="P50" s="94" t="s">
        <v>511</v>
      </c>
      <c r="Q50" s="94">
        <v>3</v>
      </c>
      <c r="R50" s="94">
        <v>20</v>
      </c>
      <c r="S50" s="94">
        <v>60</v>
      </c>
      <c r="T50" s="94">
        <v>200000</v>
      </c>
      <c r="U50" s="94" t="s">
        <v>199</v>
      </c>
      <c r="V50" s="94" t="str">
        <f t="shared" si="3"/>
        <v>PS_PS</v>
      </c>
    </row>
    <row r="51" spans="2:29" x14ac:dyDescent="0.25">
      <c r="B51" s="3"/>
      <c r="C51" s="11"/>
      <c r="D51" s="3"/>
      <c r="E51" s="3"/>
      <c r="F51" s="3"/>
      <c r="G51" s="3"/>
      <c r="H51" s="3"/>
      <c r="I51" s="3"/>
      <c r="J51" s="33"/>
      <c r="K51" s="40"/>
      <c r="M51" s="94" t="s">
        <v>619</v>
      </c>
      <c r="N51" s="94" t="s">
        <v>196</v>
      </c>
      <c r="O51" s="94" t="s">
        <v>389</v>
      </c>
      <c r="P51" s="94" t="s">
        <v>176</v>
      </c>
      <c r="Q51" s="94">
        <v>10</v>
      </c>
      <c r="R51" s="94">
        <v>10</v>
      </c>
      <c r="S51" s="94">
        <v>100</v>
      </c>
      <c r="T51" s="94">
        <v>200000</v>
      </c>
      <c r="U51" s="94" t="s">
        <v>199</v>
      </c>
      <c r="V51" s="94" t="str">
        <f t="shared" si="3"/>
        <v>SC_PS</v>
      </c>
    </row>
    <row r="52" spans="2:29" ht="12" customHeight="1" x14ac:dyDescent="0.25">
      <c r="B52" s="3"/>
      <c r="C52" s="11"/>
      <c r="D52" s="3"/>
      <c r="E52" s="3"/>
      <c r="F52" s="3"/>
      <c r="G52" s="3"/>
      <c r="H52" s="3"/>
      <c r="I52" s="3"/>
      <c r="J52" s="33"/>
      <c r="K52" s="40"/>
      <c r="M52" s="94" t="s">
        <v>604</v>
      </c>
      <c r="N52" s="94" t="s">
        <v>220</v>
      </c>
      <c r="O52" s="94" t="s">
        <v>35</v>
      </c>
      <c r="P52" s="94" t="s">
        <v>502</v>
      </c>
      <c r="U52" s="94" t="s">
        <v>238</v>
      </c>
      <c r="V52" s="94" t="str">
        <f t="shared" si="3"/>
        <v>BB_RC</v>
      </c>
      <c r="AC52" s="59"/>
    </row>
    <row r="53" spans="2:29" x14ac:dyDescent="0.25">
      <c r="B53" s="3"/>
      <c r="C53" s="11"/>
      <c r="D53" s="3"/>
      <c r="E53" s="3"/>
      <c r="F53" s="3"/>
      <c r="G53" s="3"/>
      <c r="H53" s="3"/>
      <c r="I53" s="3"/>
      <c r="J53" s="33"/>
      <c r="K53" s="8"/>
      <c r="M53" s="94" t="s">
        <v>606</v>
      </c>
      <c r="N53" s="94" t="s">
        <v>192</v>
      </c>
      <c r="O53" s="94" t="s">
        <v>35</v>
      </c>
      <c r="P53" s="94" t="s">
        <v>504</v>
      </c>
      <c r="Q53" s="94">
        <v>10</v>
      </c>
      <c r="R53" s="94">
        <v>15</v>
      </c>
      <c r="S53" s="94">
        <v>150</v>
      </c>
      <c r="T53" s="94">
        <v>100000</v>
      </c>
      <c r="U53" s="94" t="s">
        <v>238</v>
      </c>
      <c r="V53" s="94" t="str">
        <f t="shared" si="3"/>
        <v>NC_RC</v>
      </c>
    </row>
    <row r="54" spans="2:29" ht="12" customHeight="1" x14ac:dyDescent="0.25">
      <c r="B54" s="3"/>
      <c r="C54" s="11"/>
      <c r="D54" s="3"/>
      <c r="E54" s="3"/>
      <c r="F54" s="3"/>
      <c r="G54" s="3"/>
      <c r="H54" s="3"/>
      <c r="I54" s="3"/>
      <c r="J54" s="33"/>
      <c r="K54" s="8"/>
      <c r="M54" s="94" t="s">
        <v>615</v>
      </c>
      <c r="N54" s="94" t="s">
        <v>199</v>
      </c>
      <c r="O54" s="94" t="s">
        <v>35</v>
      </c>
      <c r="P54" s="94" t="s">
        <v>513</v>
      </c>
      <c r="S54" s="94">
        <v>0</v>
      </c>
      <c r="U54" s="94" t="s">
        <v>238</v>
      </c>
      <c r="V54" s="94" t="str">
        <f t="shared" si="3"/>
        <v>PS_RC</v>
      </c>
      <c r="AC54" s="59"/>
    </row>
    <row r="55" spans="2:29" x14ac:dyDescent="0.25">
      <c r="B55" s="3"/>
      <c r="C55" s="11"/>
      <c r="D55" s="3"/>
      <c r="E55" s="3"/>
      <c r="F55" s="3"/>
      <c r="G55" s="3"/>
      <c r="H55" s="3"/>
      <c r="I55" s="3"/>
      <c r="J55" s="33"/>
      <c r="K55" s="40"/>
      <c r="M55" s="94" t="s">
        <v>616</v>
      </c>
      <c r="N55" s="94" t="s">
        <v>196</v>
      </c>
      <c r="O55" s="94" t="s">
        <v>35</v>
      </c>
      <c r="P55" s="94" t="s">
        <v>175</v>
      </c>
      <c r="Q55" s="94">
        <v>50</v>
      </c>
      <c r="R55" s="94">
        <v>40</v>
      </c>
      <c r="S55" s="94">
        <v>2000</v>
      </c>
      <c r="T55" s="94">
        <v>5000000</v>
      </c>
      <c r="U55" s="94" t="s">
        <v>238</v>
      </c>
      <c r="V55" s="94" t="str">
        <f t="shared" si="3"/>
        <v>SC_RC</v>
      </c>
    </row>
    <row r="56" spans="2:29" ht="12" customHeight="1" x14ac:dyDescent="0.25">
      <c r="B56" s="3"/>
      <c r="C56" s="14"/>
      <c r="D56" s="3"/>
      <c r="E56" s="3"/>
      <c r="F56" s="3"/>
      <c r="G56" s="3"/>
      <c r="H56" s="3"/>
      <c r="I56" s="3"/>
      <c r="J56" s="33"/>
      <c r="K56" s="9"/>
      <c r="M56" s="94" t="s">
        <v>620</v>
      </c>
      <c r="N56" s="94" t="s">
        <v>195</v>
      </c>
      <c r="O56" s="94" t="s">
        <v>35</v>
      </c>
      <c r="P56" s="94" t="s">
        <v>515</v>
      </c>
      <c r="Q56" s="94">
        <v>10</v>
      </c>
      <c r="R56" s="94">
        <v>250</v>
      </c>
      <c r="S56" s="94">
        <v>2500</v>
      </c>
      <c r="T56" s="94">
        <v>750000</v>
      </c>
      <c r="U56" s="94" t="s">
        <v>238</v>
      </c>
      <c r="V56" s="94" t="str">
        <f t="shared" si="3"/>
        <v>SR_RC</v>
      </c>
    </row>
    <row r="57" spans="2:29" x14ac:dyDescent="0.25">
      <c r="B57" s="3"/>
      <c r="C57" s="11"/>
      <c r="D57" s="3"/>
      <c r="E57" s="3"/>
      <c r="F57" s="3"/>
      <c r="G57" s="3"/>
      <c r="H57" s="3"/>
      <c r="I57" s="3"/>
      <c r="J57" s="33"/>
      <c r="K57" s="23"/>
      <c r="M57" s="94" t="s">
        <v>621</v>
      </c>
      <c r="N57" s="94" t="s">
        <v>412</v>
      </c>
      <c r="O57" s="94" t="s">
        <v>35</v>
      </c>
      <c r="P57" s="94" t="s">
        <v>516</v>
      </c>
      <c r="Q57" s="94">
        <v>200</v>
      </c>
      <c r="R57" s="94">
        <v>160</v>
      </c>
      <c r="S57" s="94">
        <v>32000</v>
      </c>
      <c r="T57" s="94">
        <v>10000000</v>
      </c>
      <c r="U57" s="94" t="s">
        <v>238</v>
      </c>
      <c r="V57" s="94" t="str">
        <f t="shared" si="3"/>
        <v>PA_RC</v>
      </c>
      <c r="AC57" s="59"/>
    </row>
    <row r="58" spans="2:29" ht="12" customHeight="1" x14ac:dyDescent="0.25">
      <c r="B58" s="7"/>
      <c r="C58" s="7"/>
      <c r="D58" s="7"/>
      <c r="E58" s="7"/>
      <c r="F58" s="7"/>
      <c r="G58" s="7"/>
      <c r="H58" s="7"/>
      <c r="I58" s="7"/>
      <c r="J58" s="7"/>
      <c r="K58" s="7"/>
      <c r="M58" s="94" t="s">
        <v>605</v>
      </c>
      <c r="N58" s="94" t="s">
        <v>220</v>
      </c>
      <c r="O58" s="94" t="s">
        <v>391</v>
      </c>
      <c r="P58" s="94" t="s">
        <v>503</v>
      </c>
      <c r="Q58" s="94">
        <v>1</v>
      </c>
      <c r="R58" s="94">
        <v>15000</v>
      </c>
      <c r="S58" s="94">
        <v>15000</v>
      </c>
      <c r="U58" s="94" t="s">
        <v>625</v>
      </c>
      <c r="V58" s="94" t="str">
        <f t="shared" si="3"/>
        <v>BB_SL</v>
      </c>
    </row>
    <row r="59" spans="2:29" x14ac:dyDescent="0.25">
      <c r="M59" s="94" t="s">
        <v>608</v>
      </c>
      <c r="N59" s="94" t="s">
        <v>192</v>
      </c>
      <c r="O59" s="94" t="s">
        <v>391</v>
      </c>
      <c r="P59" s="94" t="s">
        <v>506</v>
      </c>
      <c r="Q59" s="94">
        <v>5</v>
      </c>
      <c r="R59" s="94">
        <v>400</v>
      </c>
      <c r="S59" s="94">
        <v>2000</v>
      </c>
      <c r="T59" s="94">
        <v>500000</v>
      </c>
      <c r="U59" s="94" t="s">
        <v>625</v>
      </c>
      <c r="V59" s="94" t="str">
        <f t="shared" si="3"/>
        <v>NC_SL</v>
      </c>
    </row>
    <row r="60" spans="2:29" x14ac:dyDescent="0.25">
      <c r="M60" s="94" t="s">
        <v>614</v>
      </c>
      <c r="N60" s="94" t="s">
        <v>199</v>
      </c>
      <c r="O60" s="94" t="s">
        <v>391</v>
      </c>
      <c r="P60" s="94" t="s">
        <v>512</v>
      </c>
      <c r="S60" s="94">
        <v>0</v>
      </c>
      <c r="U60" s="94" t="s">
        <v>625</v>
      </c>
      <c r="V60" s="94" t="str">
        <f t="shared" si="3"/>
        <v>PS_SL</v>
      </c>
    </row>
    <row r="61" spans="2:29" x14ac:dyDescent="0.25">
      <c r="M61" s="94" t="s">
        <v>618</v>
      </c>
      <c r="N61" s="94" t="s">
        <v>196</v>
      </c>
      <c r="O61" s="94" t="s">
        <v>391</v>
      </c>
      <c r="P61" s="94" t="s">
        <v>514</v>
      </c>
      <c r="Q61" s="94">
        <v>5</v>
      </c>
      <c r="R61" s="94">
        <v>100</v>
      </c>
      <c r="S61" s="94">
        <v>500</v>
      </c>
      <c r="T61" s="94">
        <v>200000</v>
      </c>
      <c r="U61" s="94" t="s">
        <v>625</v>
      </c>
      <c r="V61" s="94" t="str">
        <f t="shared" si="3"/>
        <v>SC_SL</v>
      </c>
    </row>
    <row r="62" spans="2:29" x14ac:dyDescent="0.25">
      <c r="M62" s="94" t="s">
        <v>603</v>
      </c>
      <c r="N62" s="94" t="s">
        <v>220</v>
      </c>
      <c r="O62" s="94" t="s">
        <v>500</v>
      </c>
      <c r="P62" s="94" t="s">
        <v>501</v>
      </c>
      <c r="Q62" s="94">
        <v>5</v>
      </c>
      <c r="R62" s="94">
        <v>200</v>
      </c>
      <c r="S62" s="94">
        <v>1000</v>
      </c>
      <c r="T62" s="94">
        <v>150000</v>
      </c>
      <c r="U62" s="94" t="s">
        <v>626</v>
      </c>
      <c r="V62" s="94" t="str">
        <f t="shared" si="3"/>
        <v>BB_WF</v>
      </c>
    </row>
    <row r="63" spans="2:29" x14ac:dyDescent="0.25">
      <c r="M63" s="94" t="s">
        <v>609</v>
      </c>
      <c r="N63" s="94" t="s">
        <v>192</v>
      </c>
      <c r="O63" s="94" t="s">
        <v>500</v>
      </c>
      <c r="P63" s="94" t="s">
        <v>507</v>
      </c>
      <c r="Q63" s="94">
        <v>50</v>
      </c>
      <c r="R63" s="94">
        <v>500</v>
      </c>
      <c r="S63" s="94">
        <v>25000</v>
      </c>
      <c r="T63" s="94">
        <v>4000000</v>
      </c>
      <c r="U63" s="94" t="s">
        <v>626</v>
      </c>
      <c r="V63" s="94" t="str">
        <f t="shared" si="3"/>
        <v>NC_WF</v>
      </c>
      <c r="AC63" s="59"/>
    </row>
    <row r="64" spans="2:29" x14ac:dyDescent="0.25">
      <c r="M64" s="94" t="s">
        <v>610</v>
      </c>
      <c r="N64" s="94" t="s">
        <v>193</v>
      </c>
      <c r="O64" s="94" t="s">
        <v>500</v>
      </c>
      <c r="P64" s="94" t="s">
        <v>508</v>
      </c>
      <c r="Q64" s="94">
        <v>2</v>
      </c>
      <c r="R64" s="94">
        <v>500</v>
      </c>
      <c r="S64" s="94">
        <v>1000</v>
      </c>
      <c r="T64" s="94">
        <v>100000</v>
      </c>
      <c r="U64" s="94" t="s">
        <v>626</v>
      </c>
      <c r="V64" s="94" t="str">
        <f t="shared" si="3"/>
        <v>NE_WF</v>
      </c>
    </row>
    <row r="65" spans="13:29" x14ac:dyDescent="0.25">
      <c r="M65" s="94" t="s">
        <v>611</v>
      </c>
      <c r="N65" s="94" t="s">
        <v>194</v>
      </c>
      <c r="O65" s="94" t="s">
        <v>500</v>
      </c>
      <c r="Q65" s="94">
        <v>5</v>
      </c>
      <c r="R65" s="94">
        <v>1000</v>
      </c>
      <c r="S65" s="94">
        <v>5000</v>
      </c>
      <c r="T65" s="94">
        <v>200000</v>
      </c>
      <c r="U65" s="94" t="s">
        <v>626</v>
      </c>
      <c r="V65" s="94" t="str">
        <f t="shared" si="3"/>
        <v>WP_WF</v>
      </c>
    </row>
    <row r="66" spans="13:29" x14ac:dyDescent="0.25">
      <c r="M66" s="94" t="s">
        <v>617</v>
      </c>
      <c r="N66" s="94" t="s">
        <v>196</v>
      </c>
      <c r="O66" s="94" t="s">
        <v>500</v>
      </c>
      <c r="P66" s="94" t="s">
        <v>173</v>
      </c>
      <c r="Q66" s="94">
        <v>10</v>
      </c>
      <c r="R66" s="94">
        <v>2000</v>
      </c>
      <c r="S66" s="94">
        <v>20000</v>
      </c>
      <c r="T66" s="94">
        <v>200000</v>
      </c>
      <c r="U66" s="94" t="s">
        <v>626</v>
      </c>
      <c r="V66" s="94" t="str">
        <f t="shared" si="3"/>
        <v>SC_WF</v>
      </c>
    </row>
    <row r="68" spans="13:29" x14ac:dyDescent="0.25">
      <c r="AC68" s="59"/>
    </row>
    <row r="70" spans="13:29" x14ac:dyDescent="0.25">
      <c r="AC70" s="59"/>
    </row>
    <row r="72" spans="13:29" x14ac:dyDescent="0.25">
      <c r="AC72" s="59"/>
    </row>
    <row r="74" spans="13:29" x14ac:dyDescent="0.25">
      <c r="AC74" s="59"/>
    </row>
    <row r="75" spans="13:29" x14ac:dyDescent="0.25">
      <c r="AC75" s="59"/>
    </row>
    <row r="76" spans="13:29" x14ac:dyDescent="0.25">
      <c r="AC76" s="59"/>
    </row>
    <row r="80" spans="13:29" x14ac:dyDescent="0.25">
      <c r="AC80" s="59"/>
    </row>
    <row r="81" spans="20:29" x14ac:dyDescent="0.25">
      <c r="AC81" s="59"/>
    </row>
    <row r="84" spans="20:29" x14ac:dyDescent="0.25">
      <c r="T84" s="59"/>
    </row>
    <row r="85" spans="20:29" x14ac:dyDescent="0.25">
      <c r="T85" s="59"/>
      <c r="W85" s="59"/>
    </row>
    <row r="86" spans="20:29" x14ac:dyDescent="0.25">
      <c r="U86" s="59"/>
      <c r="W86" s="59"/>
      <c r="X86" s="59"/>
      <c r="AC86" s="59"/>
    </row>
    <row r="87" spans="20:29" x14ac:dyDescent="0.25">
      <c r="T87" s="59"/>
      <c r="AC87" s="59"/>
    </row>
    <row r="88" spans="20:29" x14ac:dyDescent="0.25">
      <c r="T88" s="59"/>
      <c r="AC88" s="59"/>
    </row>
    <row r="89" spans="20:29" x14ac:dyDescent="0.25">
      <c r="V89" s="59"/>
    </row>
    <row r="90" spans="20:29" x14ac:dyDescent="0.25">
      <c r="V90" s="59"/>
    </row>
    <row r="91" spans="20:29" x14ac:dyDescent="0.25">
      <c r="T91" s="59"/>
    </row>
    <row r="92" spans="20:29" x14ac:dyDescent="0.25">
      <c r="U92" s="59"/>
      <c r="AC92" s="59"/>
    </row>
    <row r="93" spans="20:29" x14ac:dyDescent="0.25">
      <c r="X93" s="59"/>
    </row>
    <row r="94" spans="20:29" x14ac:dyDescent="0.25">
      <c r="V94" s="59"/>
    </row>
    <row r="95" spans="20:29" x14ac:dyDescent="0.25">
      <c r="AC95" s="57"/>
    </row>
    <row r="96" spans="20:29" x14ac:dyDescent="0.25">
      <c r="AC96" s="57"/>
    </row>
    <row r="97" spans="20:29" x14ac:dyDescent="0.25">
      <c r="U97" s="59"/>
      <c r="W97" s="59"/>
      <c r="X97" s="59"/>
    </row>
    <row r="98" spans="20:29" x14ac:dyDescent="0.25">
      <c r="T98" s="59"/>
      <c r="AC98" s="57"/>
    </row>
    <row r="99" spans="20:29" x14ac:dyDescent="0.25">
      <c r="T99" s="59"/>
      <c r="U99" s="59"/>
      <c r="W99" s="59"/>
      <c r="AC99" s="57"/>
    </row>
    <row r="100" spans="20:29" x14ac:dyDescent="0.25">
      <c r="T100" s="59"/>
      <c r="V100" s="59"/>
      <c r="W100" s="59"/>
    </row>
    <row r="101" spans="20:29" x14ac:dyDescent="0.25">
      <c r="T101" s="59"/>
      <c r="U101" s="59"/>
      <c r="V101" s="59"/>
      <c r="W101" s="59"/>
    </row>
    <row r="102" spans="20:29" x14ac:dyDescent="0.25">
      <c r="T102" s="59"/>
      <c r="W102" s="59"/>
      <c r="AC102" s="59"/>
    </row>
    <row r="103" spans="20:29" x14ac:dyDescent="0.25">
      <c r="U103" s="59"/>
      <c r="V103" s="59"/>
      <c r="W103" s="59"/>
    </row>
    <row r="104" spans="20:29" x14ac:dyDescent="0.25">
      <c r="U104" s="59"/>
    </row>
    <row r="105" spans="20:29" x14ac:dyDescent="0.25">
      <c r="U105" s="59"/>
      <c r="V105" s="59"/>
      <c r="AC105" s="59"/>
    </row>
    <row r="106" spans="20:29" x14ac:dyDescent="0.25">
      <c r="V106" s="59"/>
    </row>
    <row r="107" spans="20:29" x14ac:dyDescent="0.25">
      <c r="T107" s="59"/>
      <c r="V107" s="59"/>
      <c r="W107" s="59"/>
    </row>
    <row r="108" spans="20:29" x14ac:dyDescent="0.25">
      <c r="T108" s="59"/>
    </row>
    <row r="109" spans="20:29" x14ac:dyDescent="0.25">
      <c r="U109" s="59"/>
      <c r="X109" s="59"/>
    </row>
    <row r="110" spans="20:29" x14ac:dyDescent="0.25">
      <c r="U110" s="59"/>
      <c r="V110" s="59"/>
      <c r="X110" s="59"/>
    </row>
    <row r="111" spans="20:29" x14ac:dyDescent="0.25">
      <c r="T111" s="59"/>
    </row>
    <row r="112" spans="20:29" x14ac:dyDescent="0.25">
      <c r="W112" s="59"/>
      <c r="AC112" s="59"/>
    </row>
    <row r="113" spans="20:29" x14ac:dyDescent="0.25">
      <c r="T113" s="59"/>
      <c r="V113" s="59"/>
      <c r="AC113" s="59"/>
    </row>
    <row r="114" spans="20:29" x14ac:dyDescent="0.25">
      <c r="T114" s="59"/>
      <c r="V114" s="59"/>
      <c r="W114" s="59"/>
    </row>
    <row r="115" spans="20:29" x14ac:dyDescent="0.25">
      <c r="T115" s="59"/>
      <c r="U115" s="59"/>
      <c r="V115" s="59"/>
      <c r="W115" s="59"/>
    </row>
    <row r="116" spans="20:29" x14ac:dyDescent="0.25">
      <c r="U116" s="59"/>
      <c r="V116" s="59"/>
      <c r="W116" s="59"/>
    </row>
    <row r="117" spans="20:29" x14ac:dyDescent="0.25">
      <c r="U117" s="59"/>
      <c r="AC117" s="59"/>
    </row>
    <row r="118" spans="20:29" x14ac:dyDescent="0.25">
      <c r="T118" s="59"/>
    </row>
    <row r="119" spans="20:29" x14ac:dyDescent="0.25">
      <c r="T119" s="59"/>
      <c r="W119" s="59"/>
    </row>
    <row r="120" spans="20:29" x14ac:dyDescent="0.25">
      <c r="T120" s="59"/>
      <c r="V120" s="59"/>
    </row>
    <row r="121" spans="20:29" x14ac:dyDescent="0.25">
      <c r="U121" s="59"/>
      <c r="W121" s="59"/>
      <c r="X121" s="59"/>
    </row>
    <row r="122" spans="20:29" x14ac:dyDescent="0.25">
      <c r="T122" s="59"/>
      <c r="V122" s="59"/>
      <c r="X122" s="59"/>
    </row>
    <row r="123" spans="20:29" x14ac:dyDescent="0.25">
      <c r="T123" s="57"/>
      <c r="V123" s="57"/>
      <c r="W123" s="57"/>
      <c r="AC123" s="59"/>
    </row>
    <row r="124" spans="20:29" x14ac:dyDescent="0.25">
      <c r="U124" s="57"/>
      <c r="W124" s="57"/>
      <c r="AC124" s="59"/>
    </row>
    <row r="125" spans="20:29" x14ac:dyDescent="0.25">
      <c r="T125" s="57"/>
      <c r="U125" s="57"/>
      <c r="W125" s="57"/>
    </row>
    <row r="126" spans="20:29" x14ac:dyDescent="0.25">
      <c r="T126" s="57"/>
      <c r="AC126" s="59"/>
    </row>
    <row r="127" spans="20:29" x14ac:dyDescent="0.25">
      <c r="U127" s="57"/>
    </row>
    <row r="128" spans="20:29" x14ac:dyDescent="0.25">
      <c r="U128" s="57"/>
      <c r="AC128" s="59"/>
    </row>
    <row r="129" spans="20:29" x14ac:dyDescent="0.25">
      <c r="T129" s="59"/>
      <c r="AC129" s="59"/>
    </row>
    <row r="130" spans="20:29" x14ac:dyDescent="0.25">
      <c r="T130" s="59"/>
      <c r="AC130" s="59"/>
    </row>
    <row r="131" spans="20:29" x14ac:dyDescent="0.25">
      <c r="U131" s="59"/>
      <c r="W131" s="59"/>
      <c r="X131" s="59"/>
    </row>
    <row r="132" spans="20:29" x14ac:dyDescent="0.25">
      <c r="V132" s="59"/>
    </row>
    <row r="133" spans="20:29" x14ac:dyDescent="0.25">
      <c r="T133" s="59"/>
      <c r="AC133" s="59"/>
    </row>
    <row r="134" spans="20:29" x14ac:dyDescent="0.25">
      <c r="U134" s="59"/>
      <c r="X134" s="59"/>
    </row>
    <row r="135" spans="20:29" x14ac:dyDescent="0.25">
      <c r="T135" s="59"/>
    </row>
    <row r="136" spans="20:29" x14ac:dyDescent="0.25">
      <c r="AC136" s="59"/>
    </row>
    <row r="137" spans="20:29" x14ac:dyDescent="0.25">
      <c r="AC137" s="59"/>
    </row>
    <row r="138" spans="20:29" x14ac:dyDescent="0.25">
      <c r="AC138" s="59"/>
    </row>
    <row r="139" spans="20:29" x14ac:dyDescent="0.25">
      <c r="AC139" s="59"/>
    </row>
    <row r="143" spans="20:29" x14ac:dyDescent="0.25">
      <c r="AC143" s="59"/>
    </row>
    <row r="145" spans="29:29" x14ac:dyDescent="0.25">
      <c r="AC145" s="59"/>
    </row>
    <row r="146" spans="29:29" x14ac:dyDescent="0.25">
      <c r="AC146" s="57"/>
    </row>
    <row r="155" spans="29:29" x14ac:dyDescent="0.25">
      <c r="AC155" s="59"/>
    </row>
    <row r="160" spans="29:29" x14ac:dyDescent="0.25">
      <c r="AC160" s="59"/>
    </row>
    <row r="161" spans="29:29" x14ac:dyDescent="0.25">
      <c r="AC161" s="59"/>
    </row>
    <row r="172" spans="29:29" x14ac:dyDescent="0.25">
      <c r="AC172" s="59"/>
    </row>
    <row r="174" spans="29:29" x14ac:dyDescent="0.25">
      <c r="AC174" s="59"/>
    </row>
    <row r="175" spans="29:29" x14ac:dyDescent="0.25">
      <c r="AC175" s="59"/>
    </row>
    <row r="176" spans="29:29" x14ac:dyDescent="0.25">
      <c r="AC176" s="59"/>
    </row>
    <row r="177" spans="29:29" x14ac:dyDescent="0.25">
      <c r="AC177" s="59"/>
    </row>
    <row r="178" spans="29:29" x14ac:dyDescent="0.25">
      <c r="AC178" s="59"/>
    </row>
    <row r="182" spans="29:29" x14ac:dyDescent="0.25">
      <c r="AC182" s="59"/>
    </row>
    <row r="187" spans="29:29" x14ac:dyDescent="0.25">
      <c r="AC187" s="59"/>
    </row>
    <row r="189" spans="29:29" x14ac:dyDescent="0.25">
      <c r="AC189" s="59"/>
    </row>
    <row r="190" spans="29:29" x14ac:dyDescent="0.25">
      <c r="AC190" s="59"/>
    </row>
    <row r="191" spans="29:29" x14ac:dyDescent="0.25">
      <c r="AC191" s="59"/>
    </row>
    <row r="194" spans="29:29" x14ac:dyDescent="0.25">
      <c r="AC194" s="59"/>
    </row>
    <row r="196" spans="29:29" x14ac:dyDescent="0.25">
      <c r="AC196" s="59"/>
    </row>
    <row r="198" spans="29:29" x14ac:dyDescent="0.25">
      <c r="AC198" s="57"/>
    </row>
    <row r="199" spans="29:29" x14ac:dyDescent="0.25">
      <c r="AC199" s="57"/>
    </row>
    <row r="200" spans="29:29" x14ac:dyDescent="0.25">
      <c r="AC200" s="57"/>
    </row>
    <row r="206" spans="29:29" x14ac:dyDescent="0.25">
      <c r="AC206" s="59"/>
    </row>
    <row r="213" spans="29:29" x14ac:dyDescent="0.25">
      <c r="AC213" s="59"/>
    </row>
    <row r="220" spans="29:29" x14ac:dyDescent="0.25">
      <c r="AC220" s="59"/>
    </row>
    <row r="224" spans="29:29" x14ac:dyDescent="0.25">
      <c r="AC224" s="59"/>
    </row>
    <row r="236" spans="29:29" x14ac:dyDescent="0.25">
      <c r="AC236" s="59"/>
    </row>
    <row r="237" spans="29:29" x14ac:dyDescent="0.25">
      <c r="AC237" s="59"/>
    </row>
    <row r="248" spans="29:29" x14ac:dyDescent="0.25">
      <c r="AC248" s="59"/>
    </row>
    <row r="249" spans="29:29" x14ac:dyDescent="0.25">
      <c r="AC249" s="59"/>
    </row>
    <row r="258" spans="29:29" x14ac:dyDescent="0.25">
      <c r="AC258" s="59"/>
    </row>
    <row r="261" spans="29:29" x14ac:dyDescent="0.25">
      <c r="AC261" s="59"/>
    </row>
  </sheetData>
  <pageMargins left="0.7" right="0.2" top="0.75" bottom="0.5" header="0.3" footer="0.3"/>
  <pageSetup orientation="portrait" r:id="rId1"/>
  <headerFooter>
    <oddHeader>&amp;C&amp;"Times New Roman,Bold"&amp;16LWG FY 2018</oddHeader>
    <oddFooter>&amp;C&amp;"Times New Roman,Italic"&amp;8USDA is an Equal Opportunity Provider and Employer&amp;R&amp;"Times New Roman,Italic"&amp;8July ,2016</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X301"/>
  <sheetViews>
    <sheetView zoomScaleNormal="100" workbookViewId="0">
      <selection activeCell="E7" sqref="E7"/>
    </sheetView>
  </sheetViews>
  <sheetFormatPr defaultRowHeight="15" x14ac:dyDescent="0.25"/>
  <cols>
    <col min="1" max="1" width="1.7109375" style="94" customWidth="1"/>
    <col min="2" max="2" width="1.28515625" style="94" customWidth="1"/>
    <col min="3" max="3" width="12" style="94" customWidth="1"/>
    <col min="4" max="4" width="6.7109375" style="94" customWidth="1"/>
    <col min="5" max="5" width="57.42578125" style="94" customWidth="1"/>
    <col min="6" max="6" width="10" style="94" customWidth="1"/>
    <col min="7" max="7" width="9.42578125" style="94" customWidth="1"/>
    <col min="8" max="8" width="10.85546875" style="94" customWidth="1"/>
    <col min="9" max="9" width="12.140625" style="94" bestFit="1" customWidth="1"/>
    <col min="10" max="10" width="9.85546875" style="94" customWidth="1"/>
    <col min="11" max="11" width="3.85546875" style="94" customWidth="1"/>
    <col min="12" max="16384" width="9.140625" style="94"/>
  </cols>
  <sheetData>
    <row r="1" spans="1:14" ht="5.25" customHeight="1" x14ac:dyDescent="0.25"/>
    <row r="2" spans="1:14" ht="18.75" x14ac:dyDescent="0.3">
      <c r="A2" s="202"/>
      <c r="B2" s="5" t="s">
        <v>691</v>
      </c>
      <c r="C2" s="202"/>
      <c r="D2" s="202"/>
      <c r="E2" s="202"/>
      <c r="F2" s="202"/>
      <c r="G2" s="202"/>
      <c r="H2" s="202"/>
      <c r="I2" s="202"/>
      <c r="J2" s="202"/>
      <c r="K2" s="202"/>
      <c r="L2" s="202"/>
      <c r="M2" s="202"/>
      <c r="N2" s="202"/>
    </row>
    <row r="3" spans="1:14" ht="15" customHeight="1" x14ac:dyDescent="0.3">
      <c r="A3" s="202"/>
      <c r="B3" s="5"/>
      <c r="C3" s="4"/>
      <c r="D3" s="4"/>
      <c r="E3" s="202"/>
      <c r="F3" s="202"/>
      <c r="G3" s="202"/>
      <c r="H3" s="202"/>
      <c r="I3" s="202"/>
      <c r="J3" s="202"/>
      <c r="K3" s="202"/>
      <c r="L3" s="202"/>
      <c r="M3" s="202"/>
      <c r="N3" s="202"/>
    </row>
    <row r="4" spans="1:14" ht="21" customHeight="1" x14ac:dyDescent="0.3">
      <c r="A4" s="202"/>
      <c r="B4" s="5"/>
      <c r="C4" s="202"/>
      <c r="D4" s="202"/>
      <c r="E4" s="201"/>
      <c r="F4" s="201"/>
      <c r="G4" s="201"/>
      <c r="H4" s="201">
        <v>4</v>
      </c>
      <c r="I4" s="201">
        <v>5</v>
      </c>
      <c r="J4" s="202"/>
      <c r="K4" s="202"/>
      <c r="L4" s="202"/>
      <c r="M4" s="202"/>
      <c r="N4" s="202"/>
    </row>
    <row r="5" spans="1:14" ht="14.25" customHeight="1" x14ac:dyDescent="0.25">
      <c r="A5" s="202"/>
      <c r="B5" s="4"/>
      <c r="C5" s="202"/>
      <c r="D5" s="202"/>
      <c r="E5" s="15"/>
      <c r="F5" s="15"/>
      <c r="G5" s="15"/>
      <c r="H5" s="15"/>
      <c r="I5" s="15"/>
      <c r="J5" s="202"/>
      <c r="K5" s="202"/>
      <c r="L5" s="202"/>
      <c r="M5" s="202"/>
      <c r="N5" s="202"/>
    </row>
    <row r="6" spans="1:14" ht="26.25" customHeight="1" x14ac:dyDescent="0.25">
      <c r="A6" s="202"/>
      <c r="B6" s="202"/>
      <c r="C6" s="329" t="s">
        <v>372</v>
      </c>
      <c r="D6" s="329" t="s">
        <v>239</v>
      </c>
      <c r="E6" s="346" t="s">
        <v>89</v>
      </c>
      <c r="F6" s="340" t="s">
        <v>0</v>
      </c>
      <c r="G6" s="340" t="s">
        <v>380</v>
      </c>
      <c r="H6" s="347" t="s">
        <v>382</v>
      </c>
      <c r="I6" s="35"/>
      <c r="J6" s="202"/>
      <c r="K6" s="202"/>
      <c r="L6" s="202"/>
    </row>
    <row r="7" spans="1:14" s="15" customFormat="1" x14ac:dyDescent="0.25">
      <c r="B7" s="37"/>
      <c r="C7" s="341" t="str">
        <f>RAW_2015!I8</f>
        <v>Big Bend</v>
      </c>
      <c r="D7" s="69">
        <f t="shared" ref="D7:D12" si="0">VLOOKUP(K7,$M$168:$W$263,5,FALSE)</f>
        <v>1</v>
      </c>
      <c r="E7" s="70" t="str">
        <f t="shared" ref="E7:E12" si="1">VLOOKUP(K7,$M$168:$W$263,11,FALSE)</f>
        <v>SOIL EROSION - Sheet, rill, and wind erosion</v>
      </c>
      <c r="F7" s="71" t="str">
        <f t="shared" ref="F7:F12" si="2">VLOOKUP(K7,$M$168:$W$263,3,FALSE)</f>
        <v>Crop</v>
      </c>
      <c r="G7" s="71">
        <f t="shared" ref="G7:G12" si="3">VLOOKUP(K7,$M$168:$W$263,6,FALSE)</f>
        <v>0.31</v>
      </c>
      <c r="H7" s="72">
        <f t="shared" ref="H7:H12" si="4">VLOOKUP(K7,$M$168:$W$263,9,FALSE)</f>
        <v>100000</v>
      </c>
      <c r="I7" s="25"/>
      <c r="K7" s="202">
        <v>1</v>
      </c>
      <c r="L7" s="202" t="s">
        <v>220</v>
      </c>
    </row>
    <row r="8" spans="1:14" s="15" customFormat="1" x14ac:dyDescent="0.25">
      <c r="B8" s="25"/>
      <c r="C8" s="342"/>
      <c r="D8" s="73">
        <f t="shared" si="0"/>
        <v>2</v>
      </c>
      <c r="E8" s="74" t="str">
        <f t="shared" si="1"/>
        <v>EXCESS/INSUFFICIENT WATER - Inefficient use of irrigation water</v>
      </c>
      <c r="F8" s="75" t="str">
        <f t="shared" si="2"/>
        <v>Crop</v>
      </c>
      <c r="G8" s="75">
        <f t="shared" si="3"/>
        <v>0.28000000000000003</v>
      </c>
      <c r="H8" s="122">
        <f t="shared" si="4"/>
        <v>10000</v>
      </c>
      <c r="I8" s="203"/>
      <c r="K8" s="202">
        <v>2</v>
      </c>
      <c r="L8" s="202" t="s">
        <v>220</v>
      </c>
    </row>
    <row r="9" spans="1:14" s="15" customFormat="1" ht="24" x14ac:dyDescent="0.25">
      <c r="B9" s="25"/>
      <c r="C9" s="342"/>
      <c r="D9" s="73">
        <f t="shared" si="0"/>
        <v>3</v>
      </c>
      <c r="E9" s="74" t="str">
        <f t="shared" si="1"/>
        <v>DEGRADED PLANT CONDITION - Undesirable plant productivity and health</v>
      </c>
      <c r="F9" s="75" t="str">
        <f t="shared" si="2"/>
        <v>Forest</v>
      </c>
      <c r="G9" s="75">
        <f t="shared" si="3"/>
        <v>0.1</v>
      </c>
      <c r="H9" s="122">
        <f t="shared" si="4"/>
        <v>10000</v>
      </c>
      <c r="I9" s="204"/>
      <c r="K9" s="202">
        <v>3</v>
      </c>
      <c r="L9" s="202" t="s">
        <v>220</v>
      </c>
    </row>
    <row r="10" spans="1:14" s="15" customFormat="1" ht="24" x14ac:dyDescent="0.25">
      <c r="B10" s="25"/>
      <c r="C10" s="342"/>
      <c r="D10" s="73">
        <f t="shared" si="0"/>
        <v>3</v>
      </c>
      <c r="E10" s="74" t="str">
        <f t="shared" si="1"/>
        <v>DEGRADED PLANT CONDITION - Undesirable plant productivity and health</v>
      </c>
      <c r="F10" s="75" t="str">
        <f t="shared" si="2"/>
        <v>Range</v>
      </c>
      <c r="G10" s="75">
        <f t="shared" si="3"/>
        <v>0.09</v>
      </c>
      <c r="H10" s="76">
        <f t="shared" si="4"/>
        <v>100000</v>
      </c>
      <c r="I10" s="199"/>
      <c r="K10" s="202">
        <v>4</v>
      </c>
      <c r="L10" s="202" t="s">
        <v>220</v>
      </c>
    </row>
    <row r="11" spans="1:14" s="15" customFormat="1" ht="24" x14ac:dyDescent="0.25">
      <c r="B11" s="25"/>
      <c r="C11" s="342"/>
      <c r="D11" s="73">
        <f t="shared" si="0"/>
        <v>4</v>
      </c>
      <c r="E11" s="74" t="str">
        <f t="shared" si="1"/>
        <v>WATER QUALITY DEGRADATION - Pesticides transported to surface and ground waters</v>
      </c>
      <c r="F11" s="75" t="str">
        <f t="shared" si="2"/>
        <v>Crop</v>
      </c>
      <c r="G11" s="75">
        <f t="shared" si="3"/>
        <v>0.09</v>
      </c>
      <c r="H11" s="76">
        <f t="shared" si="4"/>
        <v>10000</v>
      </c>
      <c r="I11" s="203"/>
      <c r="K11" s="202">
        <v>5</v>
      </c>
      <c r="L11" s="202" t="s">
        <v>220</v>
      </c>
    </row>
    <row r="12" spans="1:14" s="15" customFormat="1" x14ac:dyDescent="0.25">
      <c r="B12" s="25"/>
      <c r="C12" s="342"/>
      <c r="D12" s="73">
        <f t="shared" si="0"/>
        <v>5</v>
      </c>
      <c r="E12" s="74" t="str">
        <f t="shared" si="1"/>
        <v>WATER QUALITY DEGRADATION - Excessive sediment in surface waters</v>
      </c>
      <c r="F12" s="75" t="str">
        <f t="shared" si="2"/>
        <v>Crop</v>
      </c>
      <c r="G12" s="75">
        <f t="shared" si="3"/>
        <v>0.13</v>
      </c>
      <c r="H12" s="76">
        <f t="shared" si="4"/>
        <v>50000</v>
      </c>
      <c r="I12" s="203"/>
      <c r="K12" s="202">
        <v>6</v>
      </c>
      <c r="L12" s="202" t="s">
        <v>220</v>
      </c>
    </row>
    <row r="13" spans="1:14" s="15" customFormat="1" x14ac:dyDescent="0.25">
      <c r="B13" s="32"/>
      <c r="C13" s="324"/>
      <c r="D13" s="79"/>
      <c r="E13" s="80"/>
      <c r="F13" s="81"/>
      <c r="G13" s="81"/>
      <c r="H13" s="82"/>
      <c r="I13" s="203"/>
      <c r="K13" s="202"/>
      <c r="L13" s="202"/>
    </row>
    <row r="14" spans="1:14" s="15" customFormat="1" ht="12.75" x14ac:dyDescent="0.2">
      <c r="B14" s="25"/>
      <c r="C14" s="342"/>
      <c r="D14" s="73"/>
      <c r="E14" s="74"/>
      <c r="F14" s="75"/>
      <c r="G14" s="274">
        <f>SUM(G7:G13)</f>
        <v>1</v>
      </c>
      <c r="H14" s="76">
        <f>SUM(H7:H13)</f>
        <v>280000</v>
      </c>
      <c r="I14" s="203"/>
    </row>
    <row r="15" spans="1:14" s="15" customFormat="1" ht="12.75" x14ac:dyDescent="0.2">
      <c r="B15" s="25"/>
      <c r="C15" s="342"/>
      <c r="D15" s="73"/>
      <c r="E15" s="74"/>
      <c r="F15" s="75"/>
      <c r="G15" s="75"/>
      <c r="H15" s="76"/>
      <c r="I15" s="203"/>
    </row>
    <row r="16" spans="1:14" x14ac:dyDescent="0.25">
      <c r="A16" s="202"/>
      <c r="B16" s="209"/>
      <c r="C16" s="341" t="str">
        <f>RAW_2015!I18</f>
        <v>North Central</v>
      </c>
      <c r="D16" s="69">
        <f t="shared" ref="D16:D25" si="5">VLOOKUP(K16,$M$168:$W$263,5,FALSE)</f>
        <v>1</v>
      </c>
      <c r="E16" s="70" t="str">
        <f t="shared" ref="E16:E25" si="6">VLOOKUP(K16,$M$168:$W$263,11,FALSE)</f>
        <v>EXCESS/INSUFFICIENT WATER - Inefficient use of irrigation water</v>
      </c>
      <c r="F16" s="71" t="s">
        <v>3</v>
      </c>
      <c r="G16" s="71">
        <f t="shared" ref="G16:G25" si="7">VLOOKUP(K16,$M$168:$W$263,6,FALSE)</f>
        <v>0.25</v>
      </c>
      <c r="H16" s="72">
        <f t="shared" ref="H16:H25" si="8">VLOOKUP(K16,$M$168:$W$263,9,FALSE)</f>
        <v>80</v>
      </c>
      <c r="I16" s="210"/>
      <c r="J16" s="202"/>
      <c r="K16" s="202">
        <v>7</v>
      </c>
      <c r="L16" s="202" t="s">
        <v>628</v>
      </c>
    </row>
    <row r="17" spans="1:12" x14ac:dyDescent="0.25">
      <c r="A17" s="202"/>
      <c r="B17" s="208"/>
      <c r="C17" s="342"/>
      <c r="D17" s="73">
        <f t="shared" si="5"/>
        <v>1</v>
      </c>
      <c r="E17" s="74" t="str">
        <f t="shared" si="6"/>
        <v>EXCESS/INSUFFICIENT WATER - Inefficient use of irrigation water</v>
      </c>
      <c r="F17" s="52" t="s">
        <v>260</v>
      </c>
      <c r="G17" s="52">
        <f t="shared" si="7"/>
        <v>0.05</v>
      </c>
      <c r="H17" s="122">
        <f t="shared" si="8"/>
        <v>20</v>
      </c>
      <c r="I17" s="210"/>
      <c r="J17" s="202"/>
      <c r="K17" s="202">
        <f t="shared" ref="K17:K25" si="9">K16+1</f>
        <v>8</v>
      </c>
      <c r="L17" s="202" t="s">
        <v>628</v>
      </c>
    </row>
    <row r="18" spans="1:12" ht="24" x14ac:dyDescent="0.25">
      <c r="A18" s="202"/>
      <c r="B18" s="208"/>
      <c r="C18" s="342"/>
      <c r="D18" s="73">
        <f t="shared" si="5"/>
        <v>2</v>
      </c>
      <c r="E18" s="74" t="str">
        <f t="shared" si="6"/>
        <v>AIR QUALITY IMPACTS - Emissions of Particulate Matter(PM) and PM Precursors</v>
      </c>
      <c r="F18" s="75" t="s">
        <v>2</v>
      </c>
      <c r="G18" s="75">
        <f t="shared" si="7"/>
        <v>0.25</v>
      </c>
      <c r="H18" s="76">
        <f t="shared" si="8"/>
        <v>175</v>
      </c>
      <c r="I18" s="204"/>
      <c r="J18" s="202"/>
      <c r="K18" s="202">
        <f t="shared" si="9"/>
        <v>9</v>
      </c>
      <c r="L18" s="202" t="s">
        <v>628</v>
      </c>
    </row>
    <row r="19" spans="1:12" ht="24" x14ac:dyDescent="0.25">
      <c r="A19" s="202"/>
      <c r="B19" s="208"/>
      <c r="C19" s="342"/>
      <c r="D19" s="73">
        <f t="shared" si="5"/>
        <v>3</v>
      </c>
      <c r="E19" s="74" t="str">
        <f t="shared" si="6"/>
        <v>DEGRADED PLANT CONDITION - Undesirable plant productivity and health</v>
      </c>
      <c r="F19" s="75" t="s">
        <v>3</v>
      </c>
      <c r="G19" s="75">
        <f t="shared" si="7"/>
        <v>0.1</v>
      </c>
      <c r="H19" s="76">
        <f t="shared" si="8"/>
        <v>5000</v>
      </c>
      <c r="I19" s="204"/>
      <c r="J19" s="202"/>
      <c r="K19" s="202">
        <f t="shared" si="9"/>
        <v>10</v>
      </c>
      <c r="L19" s="202" t="s">
        <v>628</v>
      </c>
    </row>
    <row r="20" spans="1:12" ht="24" x14ac:dyDescent="0.25">
      <c r="A20" s="202"/>
      <c r="B20" s="208"/>
      <c r="C20" s="342"/>
      <c r="D20" s="73">
        <f t="shared" si="5"/>
        <v>3</v>
      </c>
      <c r="E20" s="74" t="str">
        <f t="shared" si="6"/>
        <v>DEGRADED PLANT CONDITION - Undesirable plant productivity and health</v>
      </c>
      <c r="F20" s="75" t="s">
        <v>1</v>
      </c>
      <c r="G20" s="75">
        <f t="shared" si="7"/>
        <v>0.1</v>
      </c>
      <c r="H20" s="76">
        <f t="shared" si="8"/>
        <v>0</v>
      </c>
      <c r="I20" s="204"/>
      <c r="J20" s="202"/>
      <c r="K20" s="202">
        <f t="shared" si="9"/>
        <v>11</v>
      </c>
      <c r="L20" s="202" t="s">
        <v>628</v>
      </c>
    </row>
    <row r="21" spans="1:12" x14ac:dyDescent="0.25">
      <c r="A21" s="202"/>
      <c r="B21" s="208"/>
      <c r="C21" s="342"/>
      <c r="D21" s="73">
        <f t="shared" si="5"/>
        <v>4</v>
      </c>
      <c r="E21" s="74" t="str">
        <f t="shared" si="6"/>
        <v>DEGRADATION - Organic matter depletion</v>
      </c>
      <c r="F21" s="75" t="s">
        <v>3</v>
      </c>
      <c r="G21" s="75">
        <f t="shared" si="7"/>
        <v>0.15</v>
      </c>
      <c r="H21" s="76">
        <f t="shared" si="8"/>
        <v>0</v>
      </c>
      <c r="I21" s="204"/>
      <c r="J21" s="202"/>
      <c r="K21" s="202">
        <f t="shared" si="9"/>
        <v>12</v>
      </c>
      <c r="L21" s="202" t="s">
        <v>628</v>
      </c>
    </row>
    <row r="22" spans="1:12" ht="24" x14ac:dyDescent="0.25">
      <c r="A22" s="202"/>
      <c r="B22" s="208"/>
      <c r="C22" s="342"/>
      <c r="D22" s="73">
        <f t="shared" si="5"/>
        <v>5</v>
      </c>
      <c r="E22" s="74" t="str">
        <f t="shared" si="6"/>
        <v>INADEQUATE HABITAT FOR FISH AND WILDLIFE - Habitat degradation</v>
      </c>
      <c r="F22" s="75" t="s">
        <v>260</v>
      </c>
      <c r="G22" s="75">
        <f t="shared" si="7"/>
        <v>0.02</v>
      </c>
      <c r="H22" s="76">
        <f t="shared" si="8"/>
        <v>0</v>
      </c>
      <c r="I22" s="204"/>
      <c r="J22" s="202"/>
      <c r="K22" s="202">
        <f t="shared" si="9"/>
        <v>13</v>
      </c>
      <c r="L22" s="202" t="s">
        <v>628</v>
      </c>
    </row>
    <row r="23" spans="1:12" ht="24" x14ac:dyDescent="0.25">
      <c r="A23" s="202"/>
      <c r="B23" s="208"/>
      <c r="C23" s="342"/>
      <c r="D23" s="73">
        <f t="shared" si="5"/>
        <v>5</v>
      </c>
      <c r="E23" s="74" t="str">
        <f t="shared" si="6"/>
        <v>INADEQUATE HABITAT FOR FISH AND WILDLIFE - Habitat degradation</v>
      </c>
      <c r="F23" s="75" t="s">
        <v>411</v>
      </c>
      <c r="G23" s="75">
        <f t="shared" si="7"/>
        <v>0.03</v>
      </c>
      <c r="H23" s="76">
        <f t="shared" si="8"/>
        <v>200</v>
      </c>
      <c r="I23" s="204"/>
      <c r="J23" s="202"/>
      <c r="K23" s="202">
        <f t="shared" si="9"/>
        <v>14</v>
      </c>
      <c r="L23" s="202" t="s">
        <v>628</v>
      </c>
    </row>
    <row r="24" spans="1:12" ht="24" x14ac:dyDescent="0.25">
      <c r="A24" s="202"/>
      <c r="B24" s="208"/>
      <c r="C24" s="342"/>
      <c r="D24" s="73">
        <f t="shared" si="5"/>
        <v>5</v>
      </c>
      <c r="E24" s="74" t="str">
        <f t="shared" si="6"/>
        <v>INADEQUATE HABITAT FOR FISH AND WILDLIFE - Habitat degradation</v>
      </c>
      <c r="F24" s="75" t="s">
        <v>1</v>
      </c>
      <c r="G24" s="75">
        <f t="shared" si="7"/>
        <v>0.01</v>
      </c>
      <c r="H24" s="76">
        <f t="shared" si="8"/>
        <v>0</v>
      </c>
      <c r="I24" s="204"/>
      <c r="J24" s="202"/>
      <c r="K24" s="202">
        <f t="shared" si="9"/>
        <v>15</v>
      </c>
      <c r="L24" s="202" t="s">
        <v>628</v>
      </c>
    </row>
    <row r="25" spans="1:12" ht="24" x14ac:dyDescent="0.25">
      <c r="A25" s="202"/>
      <c r="B25" s="208"/>
      <c r="C25" s="342"/>
      <c r="D25" s="73">
        <f t="shared" si="5"/>
        <v>5</v>
      </c>
      <c r="E25" s="74" t="str">
        <f t="shared" si="6"/>
        <v>INADEQUATE HABITAT FOR FISH AND WILDLIFE - Habitat degradation</v>
      </c>
      <c r="F25" s="75" t="s">
        <v>2</v>
      </c>
      <c r="G25" s="75">
        <f t="shared" si="7"/>
        <v>0.04</v>
      </c>
      <c r="H25" s="76">
        <f t="shared" si="8"/>
        <v>200</v>
      </c>
      <c r="I25" s="204"/>
      <c r="J25" s="202"/>
      <c r="K25" s="202">
        <f t="shared" si="9"/>
        <v>16</v>
      </c>
      <c r="L25" s="202" t="s">
        <v>628</v>
      </c>
    </row>
    <row r="26" spans="1:12" x14ac:dyDescent="0.25">
      <c r="A26" s="202"/>
      <c r="B26" s="211"/>
      <c r="C26" s="324"/>
      <c r="D26" s="79"/>
      <c r="E26" s="80"/>
      <c r="F26" s="81"/>
      <c r="G26" s="81"/>
      <c r="H26" s="82"/>
      <c r="I26" s="204"/>
      <c r="J26" s="202"/>
      <c r="K26" s="202"/>
      <c r="L26" s="202"/>
    </row>
    <row r="27" spans="1:12" x14ac:dyDescent="0.25">
      <c r="A27" s="202"/>
      <c r="B27" s="208"/>
      <c r="C27" s="342"/>
      <c r="D27" s="73"/>
      <c r="E27" s="74"/>
      <c r="F27" s="75"/>
      <c r="G27" s="274">
        <f>SUM(G16:G26)</f>
        <v>1</v>
      </c>
      <c r="H27" s="76">
        <f>SUM(H16:H26)</f>
        <v>5675</v>
      </c>
      <c r="I27" s="204"/>
      <c r="J27" s="202"/>
      <c r="K27" s="202"/>
      <c r="L27" s="202"/>
    </row>
    <row r="28" spans="1:12" x14ac:dyDescent="0.25">
      <c r="A28" s="202"/>
      <c r="B28" s="208"/>
      <c r="C28" s="342"/>
      <c r="D28" s="73"/>
      <c r="E28" s="74"/>
      <c r="F28" s="75"/>
      <c r="G28" s="75"/>
      <c r="H28" s="76"/>
      <c r="I28" s="204"/>
      <c r="J28" s="202"/>
      <c r="K28" s="202"/>
      <c r="L28" s="202"/>
    </row>
    <row r="29" spans="1:12" x14ac:dyDescent="0.25">
      <c r="A29" s="202"/>
      <c r="B29" s="209"/>
      <c r="C29" s="341" t="str">
        <f>RAW_2015!I22</f>
        <v>Northeast</v>
      </c>
      <c r="D29" s="69">
        <f>VLOOKUP(K29,$M$168:$W$263,5,FALSE)</f>
        <v>1</v>
      </c>
      <c r="E29" s="70" t="str">
        <f>VLOOKUP(K29,$M$168:$W$263,11,FALSE)</f>
        <v>EXCESS/INSUFFICIENT WATER - Inefficient use of irrigation water</v>
      </c>
      <c r="F29" s="71" t="s">
        <v>3</v>
      </c>
      <c r="G29" s="71">
        <f>VLOOKUP(K29,$M$168:$W$263,6,FALSE)</f>
        <v>0.35</v>
      </c>
      <c r="H29" s="72">
        <f>VLOOKUP(K29,$M$168:$W$263,9,FALSE)</f>
        <v>100</v>
      </c>
      <c r="I29" s="204"/>
      <c r="J29" s="202"/>
      <c r="K29" s="202">
        <v>17</v>
      </c>
      <c r="L29" s="202" t="s">
        <v>629</v>
      </c>
    </row>
    <row r="30" spans="1:12" ht="24" x14ac:dyDescent="0.25">
      <c r="A30" s="202"/>
      <c r="B30" s="208"/>
      <c r="C30" s="342"/>
      <c r="D30" s="73">
        <f>VLOOKUP(K30,$M$168:$W$263,5,FALSE)</f>
        <v>2</v>
      </c>
      <c r="E30" s="74" t="str">
        <f>VLOOKUP(K30,$M$168:$W$263,11,FALSE)</f>
        <v>DEGRADED PLANT CONDITION - Undesirable plant productivity and health</v>
      </c>
      <c r="F30" s="75" t="s">
        <v>3</v>
      </c>
      <c r="G30" s="75">
        <f>VLOOKUP(K30,$M$168:$W$263,6,FALSE)</f>
        <v>0.2</v>
      </c>
      <c r="H30" s="76">
        <f>VLOOKUP(K30,$M$168:$W$263,9,FALSE)</f>
        <v>1000</v>
      </c>
      <c r="I30" s="204"/>
      <c r="J30" s="202"/>
      <c r="K30" s="202">
        <v>18</v>
      </c>
      <c r="L30" s="202" t="s">
        <v>629</v>
      </c>
    </row>
    <row r="31" spans="1:12" ht="24" x14ac:dyDescent="0.25">
      <c r="A31" s="202"/>
      <c r="B31" s="208"/>
      <c r="C31" s="342"/>
      <c r="D31" s="73">
        <f>VLOOKUP(K31,$M$168:$W$263,5,FALSE)</f>
        <v>3</v>
      </c>
      <c r="E31" s="74" t="str">
        <f>VLOOKUP(K31,$M$168:$W$263,11,FALSE)</f>
        <v>DEGRADED PLANT CONDITION - Wildfire hazard, excessive biomass accumulation</v>
      </c>
      <c r="F31" s="75" t="s">
        <v>3</v>
      </c>
      <c r="G31" s="75">
        <f>VLOOKUP(K31,$M$168:$W$263,6,FALSE)</f>
        <v>0.15</v>
      </c>
      <c r="H31" s="76">
        <f>VLOOKUP(K31,$M$168:$W$263,9,FALSE)</f>
        <v>125</v>
      </c>
      <c r="I31" s="204"/>
      <c r="J31" s="202"/>
      <c r="K31" s="202">
        <v>19</v>
      </c>
      <c r="L31" s="202" t="s">
        <v>629</v>
      </c>
    </row>
    <row r="32" spans="1:12" x14ac:dyDescent="0.25">
      <c r="A32" s="202"/>
      <c r="B32" s="208"/>
      <c r="C32" s="342"/>
      <c r="D32" s="73">
        <f>VLOOKUP(K32,$M$168:$W$263,5,FALSE)</f>
        <v>4</v>
      </c>
      <c r="E32" s="74" t="str">
        <f>VLOOKUP(K32,$M$168:$W$263,11,FALSE)</f>
        <v>DEGRADATION - Organic matter depletion</v>
      </c>
      <c r="F32" s="75" t="s">
        <v>3</v>
      </c>
      <c r="G32" s="75">
        <f>VLOOKUP(K32,$M$168:$W$263,6,FALSE)</f>
        <v>0.15</v>
      </c>
      <c r="H32" s="76">
        <f>VLOOKUP(K32,$M$168:$W$263,9,FALSE)</f>
        <v>1000</v>
      </c>
      <c r="I32" s="204"/>
      <c r="J32" s="202"/>
      <c r="K32" s="202">
        <v>20</v>
      </c>
      <c r="L32" s="202" t="s">
        <v>629</v>
      </c>
    </row>
    <row r="33" spans="1:12" x14ac:dyDescent="0.25">
      <c r="A33" s="202"/>
      <c r="B33" s="211"/>
      <c r="C33" s="324"/>
      <c r="D33" s="79">
        <f>VLOOKUP(K33,$M$168:$W$263,5,FALSE)</f>
        <v>5</v>
      </c>
      <c r="E33" s="80" t="str">
        <f>VLOOKUP(K33,$M$168:$W$263,11,FALSE)</f>
        <v>WATER QUALITY DEGRADATION - Excessive sediment in surface waters</v>
      </c>
      <c r="F33" s="81" t="s">
        <v>3</v>
      </c>
      <c r="G33" s="81">
        <f>VLOOKUP(K33,$M$168:$W$263,6,FALSE)</f>
        <v>0.15</v>
      </c>
      <c r="H33" s="82">
        <f>VLOOKUP(K33,$M$168:$W$263,9,FALSE)</f>
        <v>1000</v>
      </c>
      <c r="I33" s="204"/>
      <c r="J33" s="202"/>
      <c r="K33" s="202">
        <v>21</v>
      </c>
      <c r="L33" s="202" t="s">
        <v>629</v>
      </c>
    </row>
    <row r="34" spans="1:12" ht="15" customHeight="1" x14ac:dyDescent="0.3">
      <c r="A34" s="202"/>
      <c r="B34" s="67"/>
      <c r="C34" s="342"/>
      <c r="D34" s="73"/>
      <c r="E34" s="74"/>
      <c r="F34" s="75"/>
      <c r="G34" s="274">
        <f>SUM(G29:G33)</f>
        <v>1</v>
      </c>
      <c r="H34" s="76">
        <f>SUM(H29:H33)</f>
        <v>3225</v>
      </c>
      <c r="I34" s="204"/>
      <c r="J34" s="202"/>
      <c r="K34" s="202"/>
      <c r="L34" s="202"/>
    </row>
    <row r="35" spans="1:12" ht="15" customHeight="1" x14ac:dyDescent="0.3">
      <c r="A35" s="202"/>
      <c r="B35" s="67"/>
      <c r="C35" s="342"/>
      <c r="D35" s="73"/>
      <c r="E35" s="74"/>
      <c r="F35" s="75"/>
      <c r="G35" s="75"/>
      <c r="H35" s="76"/>
      <c r="I35" s="204"/>
      <c r="J35" s="202"/>
      <c r="K35" s="202"/>
      <c r="L35" s="202"/>
    </row>
    <row r="36" spans="1:12" x14ac:dyDescent="0.25">
      <c r="A36" s="201"/>
      <c r="B36" s="239"/>
      <c r="C36" s="343" t="str">
        <f>RAW_2015!I29</f>
        <v>Northwest</v>
      </c>
      <c r="D36" s="240">
        <f t="shared" ref="D36:D47" si="10">VLOOKUP(K36,$M$168:$W$263,5,FALSE)</f>
        <v>1</v>
      </c>
      <c r="E36" s="241" t="str">
        <f t="shared" ref="E36:E47" si="11">VLOOKUP(K36,$M$168:$W$263,11,FALSE)</f>
        <v>DEGRADATION - Organic matter depletion</v>
      </c>
      <c r="F36" s="242" t="str">
        <f t="shared" ref="F36:F47" si="12">VLOOKUP(K36,$M$168:$W$263,3,FALSE)</f>
        <v>Crop</v>
      </c>
      <c r="G36" s="242">
        <f t="shared" ref="G36:G47" si="13">VLOOKUP(K36,$M$168:$W$263,6,FALSE)</f>
        <v>0.05</v>
      </c>
      <c r="H36" s="243">
        <f t="shared" ref="H36:H47" si="14">VLOOKUP(K36,$M$168:$W$263,9,FALSE)</f>
        <v>40</v>
      </c>
      <c r="I36" s="204"/>
      <c r="J36" s="201"/>
      <c r="K36" s="201">
        <v>22</v>
      </c>
      <c r="L36" s="201" t="s">
        <v>630</v>
      </c>
    </row>
    <row r="37" spans="1:12" ht="15.75" x14ac:dyDescent="0.25">
      <c r="A37" s="201"/>
      <c r="B37" s="244"/>
      <c r="C37" s="344"/>
      <c r="D37" s="246">
        <f t="shared" si="10"/>
        <v>1</v>
      </c>
      <c r="E37" s="247" t="str">
        <f t="shared" si="11"/>
        <v>DEGRADATION - Organic matter depletion</v>
      </c>
      <c r="F37" s="248" t="str">
        <f t="shared" si="12"/>
        <v>Pasture</v>
      </c>
      <c r="G37" s="248">
        <f t="shared" si="13"/>
        <v>0.05</v>
      </c>
      <c r="H37" s="249">
        <f t="shared" si="14"/>
        <v>20</v>
      </c>
      <c r="I37" s="236"/>
      <c r="J37" s="201"/>
      <c r="K37" s="201">
        <f>K36+1</f>
        <v>23</v>
      </c>
      <c r="L37" s="201" t="s">
        <v>630</v>
      </c>
    </row>
    <row r="38" spans="1:12" ht="12" customHeight="1" x14ac:dyDescent="0.25">
      <c r="A38" s="201"/>
      <c r="B38" s="236"/>
      <c r="C38" s="344"/>
      <c r="D38" s="246">
        <f t="shared" si="10"/>
        <v>2</v>
      </c>
      <c r="E38" s="247" t="str">
        <f t="shared" si="11"/>
        <v>WATER QUALITY DEGRADATION - Excess nutrients in surface and ground waters</v>
      </c>
      <c r="F38" s="248" t="str">
        <f t="shared" si="12"/>
        <v>Crop</v>
      </c>
      <c r="G38" s="248">
        <f t="shared" si="13"/>
        <v>0.1</v>
      </c>
      <c r="H38" s="249">
        <f t="shared" si="14"/>
        <v>1500</v>
      </c>
      <c r="I38" s="245"/>
      <c r="J38" s="201"/>
      <c r="K38" s="201">
        <f t="shared" ref="K38:K47" si="15">K37+1</f>
        <v>24</v>
      </c>
      <c r="L38" s="201" t="s">
        <v>630</v>
      </c>
    </row>
    <row r="39" spans="1:12" ht="12" customHeight="1" x14ac:dyDescent="0.25">
      <c r="A39" s="201"/>
      <c r="B39" s="236"/>
      <c r="C39" s="344"/>
      <c r="D39" s="246">
        <f t="shared" si="10"/>
        <v>2</v>
      </c>
      <c r="E39" s="247" t="str">
        <f t="shared" si="11"/>
        <v>WATER QUALITY DEGRADATION - Excess nutrients in surface and ground waters</v>
      </c>
      <c r="F39" s="248" t="str">
        <f t="shared" si="12"/>
        <v>Farmstead</v>
      </c>
      <c r="G39" s="248">
        <f t="shared" si="13"/>
        <v>0.1</v>
      </c>
      <c r="H39" s="249">
        <f t="shared" si="14"/>
        <v>50</v>
      </c>
      <c r="I39" s="204"/>
      <c r="J39" s="201"/>
      <c r="K39" s="201">
        <f t="shared" si="15"/>
        <v>25</v>
      </c>
      <c r="L39" s="201" t="s">
        <v>630</v>
      </c>
    </row>
    <row r="40" spans="1:12" ht="24" x14ac:dyDescent="0.25">
      <c r="A40" s="201"/>
      <c r="B40" s="236"/>
      <c r="C40" s="344"/>
      <c r="D40" s="246">
        <f t="shared" si="10"/>
        <v>2</v>
      </c>
      <c r="E40" s="247" t="str">
        <f t="shared" si="11"/>
        <v>WATER QUALITY DEGRADATION - Excess nutrients in surface and ground waters</v>
      </c>
      <c r="F40" s="248" t="str">
        <f t="shared" si="12"/>
        <v>Pasture</v>
      </c>
      <c r="G40" s="248">
        <f t="shared" si="13"/>
        <v>0.1</v>
      </c>
      <c r="H40" s="249">
        <f t="shared" si="14"/>
        <v>120</v>
      </c>
      <c r="I40" s="199"/>
      <c r="J40" s="201"/>
      <c r="K40" s="201">
        <f t="shared" si="15"/>
        <v>26</v>
      </c>
      <c r="L40" s="201" t="s">
        <v>630</v>
      </c>
    </row>
    <row r="41" spans="1:12" ht="12" customHeight="1" x14ac:dyDescent="0.25">
      <c r="A41" s="201"/>
      <c r="B41" s="236"/>
      <c r="C41" s="344"/>
      <c r="D41" s="246">
        <f t="shared" si="10"/>
        <v>3</v>
      </c>
      <c r="E41" s="247" t="str">
        <f t="shared" si="11"/>
        <v>DEGRADED PLANT CONDITION - Undesirable plant productivity and health</v>
      </c>
      <c r="F41" s="248" t="str">
        <f t="shared" si="12"/>
        <v>Crop</v>
      </c>
      <c r="G41" s="248">
        <f t="shared" si="13"/>
        <v>0.05</v>
      </c>
      <c r="H41" s="249">
        <f t="shared" si="14"/>
        <v>15</v>
      </c>
      <c r="I41" s="204"/>
      <c r="J41" s="201"/>
      <c r="K41" s="201">
        <f t="shared" si="15"/>
        <v>27</v>
      </c>
      <c r="L41" s="201" t="s">
        <v>630</v>
      </c>
    </row>
    <row r="42" spans="1:12" ht="24" x14ac:dyDescent="0.25">
      <c r="A42" s="201"/>
      <c r="B42" s="236"/>
      <c r="C42" s="344"/>
      <c r="D42" s="246">
        <f t="shared" si="10"/>
        <v>3</v>
      </c>
      <c r="E42" s="247" t="str">
        <f t="shared" si="11"/>
        <v>DEGRADED PLANT CONDITION - Undesirable plant productivity and health</v>
      </c>
      <c r="F42" s="248" t="str">
        <f t="shared" si="12"/>
        <v>Forest</v>
      </c>
      <c r="G42" s="248">
        <f t="shared" si="13"/>
        <v>0.2</v>
      </c>
      <c r="H42" s="249">
        <f t="shared" si="14"/>
        <v>60</v>
      </c>
      <c r="I42" s="192"/>
      <c r="J42" s="201"/>
      <c r="K42" s="201">
        <f t="shared" si="15"/>
        <v>28</v>
      </c>
      <c r="L42" s="201" t="s">
        <v>630</v>
      </c>
    </row>
    <row r="43" spans="1:12" ht="24" x14ac:dyDescent="0.25">
      <c r="A43" s="201"/>
      <c r="B43" s="236"/>
      <c r="C43" s="344"/>
      <c r="D43" s="246">
        <f t="shared" si="10"/>
        <v>3</v>
      </c>
      <c r="E43" s="247" t="str">
        <f t="shared" si="11"/>
        <v>DEGRADED PLANT CONDITION - Undesirable plant productivity and health</v>
      </c>
      <c r="F43" s="248" t="str">
        <f t="shared" si="12"/>
        <v>Pasture</v>
      </c>
      <c r="G43" s="248">
        <f t="shared" si="13"/>
        <v>0.05</v>
      </c>
      <c r="H43" s="249">
        <f t="shared" si="14"/>
        <v>40</v>
      </c>
      <c r="I43" s="192"/>
      <c r="J43" s="201"/>
      <c r="K43" s="201">
        <f t="shared" si="15"/>
        <v>29</v>
      </c>
      <c r="L43" s="201" t="s">
        <v>630</v>
      </c>
    </row>
    <row r="44" spans="1:12" ht="24" x14ac:dyDescent="0.25">
      <c r="A44" s="201"/>
      <c r="B44" s="236"/>
      <c r="C44" s="344"/>
      <c r="D44" s="246">
        <f t="shared" si="10"/>
        <v>4</v>
      </c>
      <c r="E44" s="247" t="str">
        <f t="shared" si="11"/>
        <v>INADEQUATE HABITAT FOR FISH AND WILDLIFE - Habitat degradation</v>
      </c>
      <c r="F44" s="248" t="str">
        <f t="shared" si="12"/>
        <v>Crop</v>
      </c>
      <c r="G44" s="248">
        <f t="shared" si="13"/>
        <v>0.1</v>
      </c>
      <c r="H44" s="249">
        <f t="shared" si="14"/>
        <v>15</v>
      </c>
      <c r="I44" s="192"/>
      <c r="J44" s="201"/>
      <c r="K44" s="201">
        <f t="shared" si="15"/>
        <v>30</v>
      </c>
      <c r="L44" s="201" t="s">
        <v>630</v>
      </c>
    </row>
    <row r="45" spans="1:12" ht="12" customHeight="1" x14ac:dyDescent="0.25">
      <c r="A45" s="201"/>
      <c r="B45" s="236"/>
      <c r="C45" s="344"/>
      <c r="D45" s="246">
        <f t="shared" si="10"/>
        <v>4</v>
      </c>
      <c r="E45" s="247" t="str">
        <f t="shared" si="11"/>
        <v>INADEQUATE HABITAT FOR FISH AND WILDLIFE - Habitat degradation</v>
      </c>
      <c r="F45" s="248" t="str">
        <f t="shared" si="12"/>
        <v>Forest</v>
      </c>
      <c r="G45" s="248">
        <f t="shared" si="13"/>
        <v>0.05</v>
      </c>
      <c r="H45" s="249">
        <f t="shared" si="14"/>
        <v>100</v>
      </c>
      <c r="I45" s="204"/>
      <c r="J45" s="201"/>
      <c r="K45" s="201">
        <f t="shared" si="15"/>
        <v>31</v>
      </c>
      <c r="L45" s="201" t="s">
        <v>630</v>
      </c>
    </row>
    <row r="46" spans="1:12" ht="24" x14ac:dyDescent="0.25">
      <c r="A46" s="201"/>
      <c r="B46" s="236"/>
      <c r="C46" s="344"/>
      <c r="D46" s="246">
        <f t="shared" si="10"/>
        <v>4</v>
      </c>
      <c r="E46" s="247" t="str">
        <f t="shared" si="11"/>
        <v>INADEQUATE HABITAT FOR FISH AND WILDLIFE - Habitat degradation</v>
      </c>
      <c r="F46" s="248" t="str">
        <f t="shared" si="12"/>
        <v>Farmstead</v>
      </c>
      <c r="G46" s="248">
        <f t="shared" si="13"/>
        <v>0.1</v>
      </c>
      <c r="H46" s="249">
        <f t="shared" si="14"/>
        <v>50</v>
      </c>
      <c r="I46" s="204"/>
      <c r="J46" s="201"/>
      <c r="K46" s="201">
        <f t="shared" si="15"/>
        <v>32</v>
      </c>
      <c r="L46" s="201" t="s">
        <v>630</v>
      </c>
    </row>
    <row r="47" spans="1:12" ht="12" customHeight="1" x14ac:dyDescent="0.25">
      <c r="A47" s="201"/>
      <c r="B47" s="250"/>
      <c r="C47" s="345"/>
      <c r="D47" s="251">
        <f t="shared" si="10"/>
        <v>5</v>
      </c>
      <c r="E47" s="252" t="str">
        <f t="shared" si="11"/>
        <v>EXCESS/INSUFFICIENT WATER - Inefficient use of irrigation water</v>
      </c>
      <c r="F47" s="253" t="str">
        <f t="shared" si="12"/>
        <v>Range</v>
      </c>
      <c r="G47" s="253">
        <f t="shared" si="13"/>
        <v>0.05</v>
      </c>
      <c r="H47" s="254">
        <f t="shared" si="14"/>
        <v>20</v>
      </c>
      <c r="I47" s="204"/>
      <c r="J47" s="201"/>
      <c r="K47" s="201">
        <f t="shared" si="15"/>
        <v>33</v>
      </c>
      <c r="L47" s="201" t="s">
        <v>630</v>
      </c>
    </row>
    <row r="48" spans="1:12" ht="12" customHeight="1" x14ac:dyDescent="0.25">
      <c r="A48" s="201"/>
      <c r="B48" s="236"/>
      <c r="C48" s="344"/>
      <c r="D48" s="246"/>
      <c r="E48" s="247"/>
      <c r="F48" s="248"/>
      <c r="G48" s="274">
        <f>SUM(G36:G47)</f>
        <v>1</v>
      </c>
      <c r="H48" s="249">
        <f>SUM(H36:H47)</f>
        <v>2030</v>
      </c>
      <c r="I48" s="204"/>
      <c r="J48" s="201"/>
      <c r="K48" s="201"/>
      <c r="L48" s="201"/>
    </row>
    <row r="49" spans="1:12" ht="12" customHeight="1" x14ac:dyDescent="0.25">
      <c r="A49" s="202"/>
      <c r="B49" s="208"/>
      <c r="C49" s="342"/>
      <c r="D49" s="73"/>
      <c r="E49" s="74"/>
      <c r="F49" s="75"/>
      <c r="G49" s="75"/>
      <c r="H49" s="76"/>
      <c r="I49" s="204"/>
      <c r="J49" s="202"/>
      <c r="K49" s="202"/>
      <c r="L49" s="202"/>
    </row>
    <row r="50" spans="1:12" x14ac:dyDescent="0.25">
      <c r="A50" s="202"/>
      <c r="B50" s="209"/>
      <c r="C50" s="341" t="str">
        <f>RAW_2015!I48</f>
        <v>Palouse</v>
      </c>
      <c r="D50" s="69">
        <f t="shared" ref="D50:D55" si="16">VLOOKUP(K50,$M$168:$W$263,5,FALSE)</f>
        <v>1</v>
      </c>
      <c r="E50" s="70" t="str">
        <f t="shared" ref="E50:E55" si="17">VLOOKUP(K50,$M$168:$W$263,11,FALSE)</f>
        <v>DEGRADATION - Organic matter depletion</v>
      </c>
      <c r="F50" s="71" t="s">
        <v>3</v>
      </c>
      <c r="G50" s="71">
        <f t="shared" ref="G50:G55" si="18">VLOOKUP(K50,$M$168:$W$263,6,FALSE)</f>
        <v>0.5</v>
      </c>
      <c r="H50" s="72">
        <f t="shared" ref="H50:H55" si="19">VLOOKUP(K50,$M$168:$W$263,9,FALSE)</f>
        <v>3600</v>
      </c>
      <c r="I50" s="203"/>
      <c r="J50" s="202"/>
      <c r="K50" s="202">
        <v>34</v>
      </c>
      <c r="L50" s="202" t="s">
        <v>631</v>
      </c>
    </row>
    <row r="51" spans="1:12" ht="12" customHeight="1" x14ac:dyDescent="0.25">
      <c r="A51" s="202"/>
      <c r="B51" s="208"/>
      <c r="C51" s="342"/>
      <c r="D51" s="73">
        <f t="shared" si="16"/>
        <v>1</v>
      </c>
      <c r="E51" s="74" t="str">
        <f t="shared" si="17"/>
        <v>DEGRADATION - Organic matter depletion</v>
      </c>
      <c r="F51" s="75" t="s">
        <v>260</v>
      </c>
      <c r="G51" s="75">
        <f t="shared" si="18"/>
        <v>0.05</v>
      </c>
      <c r="H51" s="76">
        <f t="shared" si="19"/>
        <v>250</v>
      </c>
      <c r="I51" s="203"/>
      <c r="J51" s="202"/>
      <c r="K51" s="202">
        <v>35</v>
      </c>
      <c r="L51" s="202" t="s">
        <v>631</v>
      </c>
    </row>
    <row r="52" spans="1:12" ht="24" x14ac:dyDescent="0.25">
      <c r="A52" s="202"/>
      <c r="B52" s="208"/>
      <c r="C52" s="342"/>
      <c r="D52" s="73">
        <f t="shared" si="16"/>
        <v>2</v>
      </c>
      <c r="E52" s="74" t="str">
        <f t="shared" si="17"/>
        <v>DEGRADED PLANT CONDITION - Undesirable plant productivity and health</v>
      </c>
      <c r="F52" s="75" t="s">
        <v>1</v>
      </c>
      <c r="G52" s="75">
        <f t="shared" si="18"/>
        <v>0.2</v>
      </c>
      <c r="H52" s="76">
        <f t="shared" si="19"/>
        <v>150</v>
      </c>
      <c r="I52" s="203"/>
      <c r="J52" s="202"/>
      <c r="K52" s="202">
        <v>36</v>
      </c>
      <c r="L52" s="202" t="s">
        <v>631</v>
      </c>
    </row>
    <row r="53" spans="1:12" ht="24" x14ac:dyDescent="0.25">
      <c r="A53" s="202"/>
      <c r="B53" s="208"/>
      <c r="C53" s="342"/>
      <c r="D53" s="73">
        <f t="shared" si="16"/>
        <v>2</v>
      </c>
      <c r="E53" s="74" t="str">
        <f t="shared" si="17"/>
        <v>DEGRADED PLANT CONDITION - Undesirable plant productivity and health</v>
      </c>
      <c r="F53" s="75" t="s">
        <v>1</v>
      </c>
      <c r="G53" s="75">
        <f t="shared" si="18"/>
        <v>0.1</v>
      </c>
      <c r="H53" s="76">
        <f t="shared" si="19"/>
        <v>40</v>
      </c>
      <c r="I53" s="203"/>
      <c r="J53" s="202"/>
      <c r="K53" s="202">
        <v>37</v>
      </c>
      <c r="L53" s="202" t="s">
        <v>631</v>
      </c>
    </row>
    <row r="54" spans="1:12" ht="12" customHeight="1" x14ac:dyDescent="0.25">
      <c r="A54" s="202"/>
      <c r="B54" s="208"/>
      <c r="C54" s="342"/>
      <c r="D54" s="73">
        <f t="shared" si="16"/>
        <v>2</v>
      </c>
      <c r="E54" s="74" t="str">
        <f t="shared" si="17"/>
        <v>DEGRADED PLANT CONDITION - Undesirable plant productivity and health</v>
      </c>
      <c r="F54" s="75" t="s">
        <v>2</v>
      </c>
      <c r="G54" s="75">
        <f t="shared" si="18"/>
        <v>0.1</v>
      </c>
      <c r="H54" s="76">
        <f t="shared" si="19"/>
        <v>400</v>
      </c>
      <c r="I54" s="203"/>
      <c r="J54" s="202"/>
      <c r="K54" s="202">
        <v>38</v>
      </c>
      <c r="L54" s="202" t="s">
        <v>631</v>
      </c>
    </row>
    <row r="55" spans="1:12" ht="24" x14ac:dyDescent="0.25">
      <c r="A55" s="202"/>
      <c r="B55" s="211"/>
      <c r="C55" s="324"/>
      <c r="D55" s="79">
        <f t="shared" si="16"/>
        <v>3</v>
      </c>
      <c r="E55" s="80" t="str">
        <f t="shared" si="17"/>
        <v>WATER QUALITY DEGRADATION - Excess nutrients in surface and ground waters</v>
      </c>
      <c r="F55" s="81" t="s">
        <v>3</v>
      </c>
      <c r="G55" s="81">
        <f t="shared" si="18"/>
        <v>0.05</v>
      </c>
      <c r="H55" s="82">
        <f t="shared" si="19"/>
        <v>800</v>
      </c>
      <c r="I55" s="203"/>
      <c r="J55" s="202"/>
      <c r="K55" s="202">
        <f t="shared" ref="K55" si="20">K54+1</f>
        <v>39</v>
      </c>
      <c r="L55" s="202" t="s">
        <v>631</v>
      </c>
    </row>
    <row r="56" spans="1:12" ht="12" customHeight="1" x14ac:dyDescent="0.25">
      <c r="A56" s="208"/>
      <c r="B56" s="208"/>
      <c r="C56" s="342"/>
      <c r="D56" s="73"/>
      <c r="E56" s="74"/>
      <c r="F56" s="75"/>
      <c r="G56" s="274">
        <f>SUM(G50:G55)</f>
        <v>1</v>
      </c>
      <c r="H56" s="76">
        <f>SUM(H50:H55)</f>
        <v>5240</v>
      </c>
      <c r="I56" s="210"/>
      <c r="J56" s="202"/>
      <c r="K56" s="202"/>
      <c r="L56" s="202"/>
    </row>
    <row r="57" spans="1:12" ht="12" customHeight="1" x14ac:dyDescent="0.25">
      <c r="A57" s="202"/>
      <c r="B57" s="208"/>
      <c r="C57" s="342"/>
      <c r="D57" s="73"/>
      <c r="E57" s="74"/>
      <c r="F57" s="75"/>
      <c r="G57" s="75"/>
      <c r="H57" s="76"/>
      <c r="I57" s="210"/>
      <c r="J57" s="202"/>
      <c r="K57" s="202"/>
      <c r="L57" s="202"/>
    </row>
    <row r="58" spans="1:12" ht="24" x14ac:dyDescent="0.25">
      <c r="A58" s="202"/>
      <c r="B58" s="209"/>
      <c r="C58" s="341" t="str">
        <f>RAW_2015!I58</f>
        <v>Puget Sound</v>
      </c>
      <c r="D58" s="69">
        <f t="shared" ref="D58:D76" si="21">VLOOKUP(K58,$M$168:$W$263,5,FALSE)</f>
        <v>1</v>
      </c>
      <c r="E58" s="70" t="str">
        <f t="shared" ref="E58:E76" si="22">VLOOKUP(K58,$M$168:$W$263,11,FALSE)</f>
        <v>WATER QUALITY DEGRADATION - Excess nutrients in surface and ground waters</v>
      </c>
      <c r="F58" s="71" t="str">
        <f t="shared" ref="F58:F76" si="23">VLOOKUP(K58,$M$168:$W$263,3,FALSE)</f>
        <v>Crop</v>
      </c>
      <c r="G58" s="71">
        <f t="shared" ref="G58:G76" si="24">VLOOKUP(K58,$M$168:$W$263,6,FALSE)</f>
        <v>0.03</v>
      </c>
      <c r="H58" s="72">
        <f t="shared" ref="H58:H76" si="25">VLOOKUP(K58,$M$168:$W$263,9,FALSE)</f>
        <v>0</v>
      </c>
      <c r="I58" s="234"/>
      <c r="J58" s="202"/>
      <c r="K58" s="202">
        <v>40</v>
      </c>
      <c r="L58" s="202" t="s">
        <v>632</v>
      </c>
    </row>
    <row r="59" spans="1:12" ht="12" customHeight="1" x14ac:dyDescent="0.25">
      <c r="A59" s="202"/>
      <c r="B59" s="208"/>
      <c r="C59" s="342"/>
      <c r="D59" s="73">
        <f t="shared" si="21"/>
        <v>1</v>
      </c>
      <c r="E59" s="74" t="str">
        <f t="shared" si="22"/>
        <v>WATER QUALITY DEGRADATION - Excess nutrients in surface and ground waters</v>
      </c>
      <c r="F59" s="75" t="str">
        <f t="shared" si="23"/>
        <v>Farmstead</v>
      </c>
      <c r="G59" s="75">
        <f t="shared" si="24"/>
        <v>0.14000000000000001</v>
      </c>
      <c r="H59" s="76">
        <f t="shared" si="25"/>
        <v>0</v>
      </c>
      <c r="I59" s="208"/>
      <c r="J59" s="202"/>
      <c r="K59" s="202">
        <f>K58+1</f>
        <v>41</v>
      </c>
      <c r="L59" s="202" t="s">
        <v>632</v>
      </c>
    </row>
    <row r="60" spans="1:12" ht="24" x14ac:dyDescent="0.25">
      <c r="A60" s="202"/>
      <c r="B60" s="208"/>
      <c r="C60" s="342"/>
      <c r="D60" s="73">
        <f t="shared" si="21"/>
        <v>1</v>
      </c>
      <c r="E60" s="74" t="str">
        <f t="shared" si="22"/>
        <v>WATER QUALITY DEGRADATION - Excess nutrients in surface and ground waters</v>
      </c>
      <c r="F60" s="75" t="str">
        <f t="shared" si="23"/>
        <v>Pasture</v>
      </c>
      <c r="G60" s="75">
        <f t="shared" si="24"/>
        <v>0.03</v>
      </c>
      <c r="H60" s="76">
        <f t="shared" si="25"/>
        <v>0</v>
      </c>
      <c r="I60" s="208"/>
      <c r="J60" s="202"/>
      <c r="K60" s="202">
        <f t="shared" ref="K60:K76" si="26">K59+1</f>
        <v>42</v>
      </c>
      <c r="L60" s="202" t="s">
        <v>632</v>
      </c>
    </row>
    <row r="61" spans="1:12" ht="24" x14ac:dyDescent="0.25">
      <c r="A61" s="202"/>
      <c r="B61" s="208"/>
      <c r="C61" s="342"/>
      <c r="D61" s="73">
        <f t="shared" si="21"/>
        <v>2</v>
      </c>
      <c r="E61" s="74" t="str">
        <f t="shared" si="22"/>
        <v>WATER QUALITY DEGRADATION - Excess pathogens and chemicals from manure, biosolids, or compost applications</v>
      </c>
      <c r="F61" s="75" t="str">
        <f t="shared" si="23"/>
        <v>Crop</v>
      </c>
      <c r="G61" s="75">
        <f t="shared" si="24"/>
        <v>0.02</v>
      </c>
      <c r="H61" s="76">
        <f t="shared" si="25"/>
        <v>0</v>
      </c>
      <c r="I61" s="208"/>
      <c r="J61" s="202"/>
      <c r="K61" s="202">
        <f t="shared" si="26"/>
        <v>43</v>
      </c>
      <c r="L61" s="202" t="s">
        <v>632</v>
      </c>
    </row>
    <row r="62" spans="1:12" ht="24" x14ac:dyDescent="0.25">
      <c r="A62" s="202"/>
      <c r="B62" s="208"/>
      <c r="C62" s="342"/>
      <c r="D62" s="73">
        <f t="shared" si="21"/>
        <v>2</v>
      </c>
      <c r="E62" s="74" t="str">
        <f t="shared" si="22"/>
        <v>WATER QUALITY DEGRADATION - Excess pathogens and chemicals from manure, biosolids, or compost applications</v>
      </c>
      <c r="F62" s="75" t="str">
        <f t="shared" si="23"/>
        <v>Farmstead</v>
      </c>
      <c r="G62" s="75">
        <f t="shared" si="24"/>
        <v>0.06</v>
      </c>
      <c r="H62" s="76">
        <f t="shared" si="25"/>
        <v>0</v>
      </c>
      <c r="I62" s="208"/>
      <c r="J62" s="202"/>
      <c r="K62" s="202">
        <f t="shared" si="26"/>
        <v>44</v>
      </c>
      <c r="L62" s="202" t="s">
        <v>632</v>
      </c>
    </row>
    <row r="63" spans="1:12" ht="15" customHeight="1" x14ac:dyDescent="0.25">
      <c r="A63" s="202"/>
      <c r="B63" s="208"/>
      <c r="C63" s="342"/>
      <c r="D63" s="73">
        <f t="shared" si="21"/>
        <v>2</v>
      </c>
      <c r="E63" s="74" t="str">
        <f t="shared" si="22"/>
        <v>WATER QUALITY DEGRADATION - Excess pathogens and chemicals from manure, biosolids, or compost applications</v>
      </c>
      <c r="F63" s="75" t="str">
        <f t="shared" si="23"/>
        <v>Pasture</v>
      </c>
      <c r="G63" s="75">
        <f t="shared" si="24"/>
        <v>0.03</v>
      </c>
      <c r="H63" s="76">
        <f t="shared" si="25"/>
        <v>0</v>
      </c>
      <c r="I63" s="208"/>
      <c r="J63" s="202"/>
      <c r="K63" s="202">
        <f t="shared" si="26"/>
        <v>45</v>
      </c>
      <c r="L63" s="202" t="s">
        <v>632</v>
      </c>
    </row>
    <row r="64" spans="1:12" ht="15" customHeight="1" x14ac:dyDescent="0.25">
      <c r="A64" s="202"/>
      <c r="B64" s="208"/>
      <c r="C64" s="342"/>
      <c r="D64" s="73">
        <f t="shared" si="21"/>
        <v>3</v>
      </c>
      <c r="E64" s="74" t="str">
        <f t="shared" si="22"/>
        <v>WATER QUALITY DEGRADATION - Excessive sediment in surface waters</v>
      </c>
      <c r="F64" s="75" t="str">
        <f t="shared" si="23"/>
        <v>Forest</v>
      </c>
      <c r="G64" s="75">
        <f t="shared" si="24"/>
        <v>0.03</v>
      </c>
      <c r="H64" s="76">
        <f t="shared" si="25"/>
        <v>0</v>
      </c>
      <c r="I64" s="208"/>
      <c r="J64" s="202"/>
      <c r="K64" s="202">
        <f t="shared" si="26"/>
        <v>46</v>
      </c>
      <c r="L64" s="202" t="s">
        <v>632</v>
      </c>
    </row>
    <row r="65" spans="1:12" ht="15" customHeight="1" x14ac:dyDescent="0.25">
      <c r="A65" s="202"/>
      <c r="B65" s="208"/>
      <c r="C65" s="342"/>
      <c r="D65" s="73">
        <f t="shared" si="21"/>
        <v>4</v>
      </c>
      <c r="E65" s="74" t="str">
        <f t="shared" si="22"/>
        <v>INADEQUATE HABITAT FOR FISH AND WILDLIFE - Habitat degradation</v>
      </c>
      <c r="F65" s="75" t="str">
        <f t="shared" si="23"/>
        <v>Crop</v>
      </c>
      <c r="G65" s="75">
        <f t="shared" si="24"/>
        <v>0.08</v>
      </c>
      <c r="H65" s="76">
        <f t="shared" si="25"/>
        <v>0</v>
      </c>
      <c r="I65" s="208"/>
      <c r="J65" s="202"/>
      <c r="K65" s="202">
        <f t="shared" si="26"/>
        <v>47</v>
      </c>
      <c r="L65" s="202" t="s">
        <v>632</v>
      </c>
    </row>
    <row r="66" spans="1:12" ht="15" customHeight="1" x14ac:dyDescent="0.25">
      <c r="A66" s="202"/>
      <c r="B66" s="208"/>
      <c r="C66" s="342"/>
      <c r="D66" s="73">
        <f t="shared" si="21"/>
        <v>4</v>
      </c>
      <c r="E66" s="74" t="str">
        <f t="shared" si="22"/>
        <v>INADEQUATE HABITAT FOR FISH AND WILDLIFE - Habitat degradation</v>
      </c>
      <c r="F66" s="75" t="str">
        <f t="shared" si="23"/>
        <v>Forest</v>
      </c>
      <c r="G66" s="75">
        <f t="shared" si="24"/>
        <v>7.0000000000000007E-2</v>
      </c>
      <c r="H66" s="76">
        <f t="shared" si="25"/>
        <v>0</v>
      </c>
      <c r="I66" s="208"/>
      <c r="J66" s="202"/>
      <c r="K66" s="202">
        <f t="shared" si="26"/>
        <v>48</v>
      </c>
      <c r="L66" s="202" t="s">
        <v>632</v>
      </c>
    </row>
    <row r="67" spans="1:12" ht="15" customHeight="1" x14ac:dyDescent="0.25">
      <c r="A67" s="202"/>
      <c r="B67" s="208"/>
      <c r="C67" s="342"/>
      <c r="D67" s="73">
        <f t="shared" si="21"/>
        <v>4</v>
      </c>
      <c r="E67" s="74" t="str">
        <f t="shared" si="22"/>
        <v>INADEQUATE HABITAT FOR FISH AND WILDLIFE - Habitat degradation</v>
      </c>
      <c r="F67" s="75" t="str">
        <f t="shared" si="23"/>
        <v>Farmstead</v>
      </c>
      <c r="G67" s="75">
        <f t="shared" si="24"/>
        <v>0.03</v>
      </c>
      <c r="H67" s="76">
        <f t="shared" si="25"/>
        <v>0</v>
      </c>
      <c r="I67" s="208"/>
      <c r="J67" s="202"/>
      <c r="K67" s="202">
        <f t="shared" si="26"/>
        <v>49</v>
      </c>
      <c r="L67" s="202" t="s">
        <v>632</v>
      </c>
    </row>
    <row r="68" spans="1:12" ht="15" customHeight="1" x14ac:dyDescent="0.25">
      <c r="A68" s="202"/>
      <c r="B68" s="208"/>
      <c r="C68" s="342"/>
      <c r="D68" s="73">
        <f t="shared" si="21"/>
        <v>4</v>
      </c>
      <c r="E68" s="74" t="str">
        <f t="shared" si="22"/>
        <v>INADEQUATE HABITAT FOR FISH AND WILDLIFE - Habitat degradation</v>
      </c>
      <c r="F68" s="75" t="str">
        <f t="shared" si="23"/>
        <v>Pasture</v>
      </c>
      <c r="G68" s="75">
        <f t="shared" si="24"/>
        <v>7.0000000000000007E-2</v>
      </c>
      <c r="H68" s="76">
        <f t="shared" si="25"/>
        <v>0</v>
      </c>
      <c r="I68" s="208"/>
      <c r="J68" s="202"/>
      <c r="K68" s="202">
        <f t="shared" si="26"/>
        <v>50</v>
      </c>
      <c r="L68" s="202" t="s">
        <v>632</v>
      </c>
    </row>
    <row r="69" spans="1:12" ht="15" customHeight="1" x14ac:dyDescent="0.25">
      <c r="A69" s="202"/>
      <c r="B69" s="208"/>
      <c r="C69" s="342"/>
      <c r="D69" s="73">
        <f t="shared" si="21"/>
        <v>5</v>
      </c>
      <c r="E69" s="74" t="str">
        <f t="shared" si="22"/>
        <v>DEGRADED PLANT CONDITION - Undesirable plant productivity and health</v>
      </c>
      <c r="F69" s="75" t="str">
        <f t="shared" si="23"/>
        <v>Crop</v>
      </c>
      <c r="G69" s="75">
        <f t="shared" si="24"/>
        <v>0.02</v>
      </c>
      <c r="H69" s="76">
        <f t="shared" si="25"/>
        <v>0</v>
      </c>
      <c r="I69" s="208"/>
      <c r="J69" s="202"/>
      <c r="K69" s="202">
        <f t="shared" si="26"/>
        <v>51</v>
      </c>
      <c r="L69" s="202" t="s">
        <v>632</v>
      </c>
    </row>
    <row r="70" spans="1:12" ht="15" customHeight="1" x14ac:dyDescent="0.25">
      <c r="A70" s="202"/>
      <c r="B70" s="208"/>
      <c r="C70" s="342"/>
      <c r="D70" s="73">
        <f t="shared" si="21"/>
        <v>5</v>
      </c>
      <c r="E70" s="74" t="str">
        <f t="shared" si="22"/>
        <v>DEGRADED PLANT CONDITION - Undesirable plant productivity and health</v>
      </c>
      <c r="F70" s="75" t="str">
        <f t="shared" si="23"/>
        <v>Forest</v>
      </c>
      <c r="G70" s="75">
        <f t="shared" si="24"/>
        <v>0.15</v>
      </c>
      <c r="H70" s="76">
        <f t="shared" si="25"/>
        <v>0</v>
      </c>
      <c r="I70" s="208"/>
      <c r="J70" s="202"/>
      <c r="K70" s="202">
        <f t="shared" si="26"/>
        <v>52</v>
      </c>
      <c r="L70" s="202" t="s">
        <v>632</v>
      </c>
    </row>
    <row r="71" spans="1:12" ht="15" customHeight="1" x14ac:dyDescent="0.25">
      <c r="A71" s="202"/>
      <c r="B71" s="208"/>
      <c r="C71" s="342"/>
      <c r="D71" s="73">
        <f t="shared" si="21"/>
        <v>5</v>
      </c>
      <c r="E71" s="74" t="str">
        <f t="shared" si="22"/>
        <v>DEGRADED PLANT CONDITION - Undesirable plant productivity and health</v>
      </c>
      <c r="F71" s="75" t="str">
        <f t="shared" si="23"/>
        <v>Pasture</v>
      </c>
      <c r="G71" s="75">
        <f t="shared" si="24"/>
        <v>0.04</v>
      </c>
      <c r="H71" s="76">
        <f t="shared" si="25"/>
        <v>0</v>
      </c>
      <c r="I71" s="208"/>
      <c r="J71" s="202"/>
      <c r="K71" s="202">
        <f t="shared" si="26"/>
        <v>53</v>
      </c>
      <c r="L71" s="202" t="s">
        <v>632</v>
      </c>
    </row>
    <row r="72" spans="1:12" ht="15" customHeight="1" x14ac:dyDescent="0.25">
      <c r="A72" s="202"/>
      <c r="B72" s="208"/>
      <c r="C72" s="342"/>
      <c r="D72" s="73">
        <f t="shared" si="21"/>
        <v>6</v>
      </c>
      <c r="E72" s="74" t="str">
        <f t="shared" si="22"/>
        <v>DEGRADED PLANT CONDITION - Wildfire hazard, excessive biomass accumulation</v>
      </c>
      <c r="F72" s="75" t="str">
        <f t="shared" si="23"/>
        <v>Forest</v>
      </c>
      <c r="G72" s="75">
        <f t="shared" si="24"/>
        <v>0.03</v>
      </c>
      <c r="H72" s="76">
        <f t="shared" si="25"/>
        <v>0</v>
      </c>
      <c r="I72" s="208"/>
      <c r="J72" s="202"/>
      <c r="K72" s="202">
        <f t="shared" si="26"/>
        <v>54</v>
      </c>
      <c r="L72" s="202" t="s">
        <v>632</v>
      </c>
    </row>
    <row r="73" spans="1:12" ht="15" customHeight="1" x14ac:dyDescent="0.25">
      <c r="A73" s="202"/>
      <c r="B73" s="208"/>
      <c r="C73" s="342"/>
      <c r="D73" s="73">
        <f t="shared" si="21"/>
        <v>7</v>
      </c>
      <c r="E73" s="74" t="str">
        <f t="shared" si="22"/>
        <v>EXCESS/INSUFFICIENT WATER - Inefficient use of irrigation water</v>
      </c>
      <c r="F73" s="75" t="str">
        <f t="shared" si="23"/>
        <v>Crop</v>
      </c>
      <c r="G73" s="75">
        <f t="shared" si="24"/>
        <v>0.08</v>
      </c>
      <c r="H73" s="76">
        <f t="shared" si="25"/>
        <v>0</v>
      </c>
      <c r="I73" s="208"/>
      <c r="J73" s="202"/>
      <c r="K73" s="202">
        <f t="shared" si="26"/>
        <v>55</v>
      </c>
      <c r="L73" s="202" t="s">
        <v>632</v>
      </c>
    </row>
    <row r="74" spans="1:12" ht="15" customHeight="1" x14ac:dyDescent="0.25">
      <c r="A74" s="202"/>
      <c r="B74" s="208"/>
      <c r="C74" s="342"/>
      <c r="D74" s="73">
        <f t="shared" si="21"/>
        <v>7</v>
      </c>
      <c r="E74" s="74" t="str">
        <f t="shared" si="22"/>
        <v>EXCESS/INSUFFICIENT WATER - Inefficient use of irrigation water</v>
      </c>
      <c r="F74" s="75" t="str">
        <f t="shared" si="23"/>
        <v>Pasture</v>
      </c>
      <c r="G74" s="75">
        <f t="shared" si="24"/>
        <v>0.05</v>
      </c>
      <c r="H74" s="76">
        <f t="shared" si="25"/>
        <v>0</v>
      </c>
      <c r="I74" s="208"/>
      <c r="J74" s="202"/>
      <c r="K74" s="202">
        <f t="shared" si="26"/>
        <v>56</v>
      </c>
      <c r="L74" s="202" t="s">
        <v>632</v>
      </c>
    </row>
    <row r="75" spans="1:12" ht="15" customHeight="1" x14ac:dyDescent="0.25">
      <c r="A75" s="202"/>
      <c r="B75" s="208"/>
      <c r="C75" s="342"/>
      <c r="D75" s="73">
        <f t="shared" si="21"/>
        <v>8</v>
      </c>
      <c r="E75" s="74" t="str">
        <f t="shared" si="22"/>
        <v>SOIL EROSION - Sheet, rill, and wind erosion</v>
      </c>
      <c r="F75" s="75" t="str">
        <f t="shared" si="23"/>
        <v>Crop</v>
      </c>
      <c r="G75" s="75">
        <f t="shared" si="24"/>
        <v>0.01</v>
      </c>
      <c r="H75" s="76">
        <f t="shared" si="25"/>
        <v>0</v>
      </c>
      <c r="I75" s="208"/>
      <c r="J75" s="202"/>
      <c r="K75" s="202">
        <f t="shared" si="26"/>
        <v>57</v>
      </c>
      <c r="L75" s="202" t="s">
        <v>632</v>
      </c>
    </row>
    <row r="76" spans="1:12" x14ac:dyDescent="0.25">
      <c r="A76" s="202"/>
      <c r="B76" s="211"/>
      <c r="C76" s="324"/>
      <c r="D76" s="79">
        <f t="shared" si="21"/>
        <v>9</v>
      </c>
      <c r="E76" s="80" t="str">
        <f t="shared" si="22"/>
        <v>DEGRADATION - Organic matter depletion</v>
      </c>
      <c r="F76" s="81" t="str">
        <f t="shared" si="23"/>
        <v>Crop</v>
      </c>
      <c r="G76" s="81">
        <f t="shared" si="24"/>
        <v>0.03</v>
      </c>
      <c r="H76" s="82">
        <f t="shared" si="25"/>
        <v>0</v>
      </c>
      <c r="I76" s="208"/>
      <c r="J76" s="202"/>
      <c r="K76" s="202">
        <f t="shared" si="26"/>
        <v>58</v>
      </c>
      <c r="L76" s="202" t="s">
        <v>632</v>
      </c>
    </row>
    <row r="77" spans="1:12" x14ac:dyDescent="0.25">
      <c r="A77" s="202"/>
      <c r="B77" s="208"/>
      <c r="C77" s="342"/>
      <c r="D77" s="73"/>
      <c r="E77" s="74"/>
      <c r="F77" s="75"/>
      <c r="G77" s="274">
        <f>SUM(G58:G76)</f>
        <v>1.0000000000000002</v>
      </c>
      <c r="H77" s="76">
        <f>SUM(H58:H76)</f>
        <v>0</v>
      </c>
      <c r="I77" s="208"/>
      <c r="J77" s="202"/>
      <c r="K77" s="202"/>
      <c r="L77" s="202"/>
    </row>
    <row r="78" spans="1:12" x14ac:dyDescent="0.25">
      <c r="A78" s="202"/>
      <c r="B78" s="208"/>
      <c r="C78" s="342"/>
      <c r="D78" s="73"/>
      <c r="E78" s="74"/>
      <c r="F78" s="75"/>
      <c r="G78" s="75"/>
      <c r="H78" s="76"/>
      <c r="I78" s="208"/>
      <c r="J78" s="202"/>
      <c r="K78" s="202"/>
      <c r="L78" s="202"/>
    </row>
    <row r="79" spans="1:12" x14ac:dyDescent="0.25">
      <c r="A79" s="202"/>
      <c r="B79" s="209"/>
      <c r="C79" s="341" t="s">
        <v>174</v>
      </c>
      <c r="D79" s="69">
        <f t="shared" ref="D79:D86" si="27">VLOOKUP(K79,$M$168:$W$263,5,FALSE)</f>
        <v>1</v>
      </c>
      <c r="E79" s="70" t="str">
        <f t="shared" ref="E79:E88" si="28">VLOOKUP(K79,$M$168:$W$263,11,FALSE)</f>
        <v>SOIL EROSION - Sheet, rill, and wind erosion</v>
      </c>
      <c r="F79" s="71" t="str">
        <f t="shared" ref="F79:F88" si="29">VLOOKUP(K79,$M$168:$W$263,3,FALSE)</f>
        <v>Crop</v>
      </c>
      <c r="G79" s="71">
        <f t="shared" ref="G79:G88" si="30">VLOOKUP(K79,$M$168:$W$263,6,FALSE)</f>
        <v>0.3</v>
      </c>
      <c r="H79" s="72">
        <f t="shared" ref="H79:H88" si="31">VLOOKUP(K79,$M$168:$W$263,9,FALSE)</f>
        <v>2400</v>
      </c>
      <c r="I79" s="208"/>
      <c r="J79" s="202"/>
      <c r="K79" s="202">
        <v>59</v>
      </c>
      <c r="L79" s="202" t="s">
        <v>633</v>
      </c>
    </row>
    <row r="80" spans="1:12" x14ac:dyDescent="0.25">
      <c r="A80" s="202"/>
      <c r="B80" s="208"/>
      <c r="C80" s="342"/>
      <c r="D80" s="73">
        <f t="shared" si="27"/>
        <v>2</v>
      </c>
      <c r="E80" s="74" t="str">
        <f t="shared" si="28"/>
        <v>EXCESS/INSUFFICIENT WATER - Inefficient use of irrigation water</v>
      </c>
      <c r="F80" s="75" t="str">
        <f t="shared" si="29"/>
        <v>Crop</v>
      </c>
      <c r="G80" s="75">
        <f t="shared" si="30"/>
        <v>0.3</v>
      </c>
      <c r="H80" s="76">
        <f t="shared" si="31"/>
        <v>160</v>
      </c>
      <c r="I80" s="208"/>
      <c r="J80" s="202"/>
      <c r="K80" s="202">
        <f>K79+1</f>
        <v>60</v>
      </c>
      <c r="L80" s="202" t="s">
        <v>633</v>
      </c>
    </row>
    <row r="81" spans="1:13" x14ac:dyDescent="0.25">
      <c r="A81" s="202"/>
      <c r="B81" s="208"/>
      <c r="C81" s="342"/>
      <c r="D81" s="73">
        <f t="shared" si="27"/>
        <v>2</v>
      </c>
      <c r="E81" s="74" t="str">
        <f t="shared" si="28"/>
        <v>EXCESS/INSUFFICIENT WATER - Inefficient use of irrigation water</v>
      </c>
      <c r="F81" s="75" t="str">
        <f t="shared" si="29"/>
        <v>Pasture</v>
      </c>
      <c r="G81" s="75">
        <f t="shared" si="30"/>
        <v>0.1</v>
      </c>
      <c r="H81" s="76">
        <f t="shared" si="31"/>
        <v>80</v>
      </c>
      <c r="I81" s="208"/>
      <c r="J81" s="202"/>
      <c r="K81" s="202">
        <f t="shared" ref="K81:K88" si="32">K80+1</f>
        <v>61</v>
      </c>
      <c r="L81" s="202" t="s">
        <v>633</v>
      </c>
    </row>
    <row r="82" spans="1:13" ht="15" customHeight="1" x14ac:dyDescent="0.25">
      <c r="A82" s="202"/>
      <c r="B82" s="208"/>
      <c r="C82" s="342"/>
      <c r="D82" s="73">
        <f t="shared" si="27"/>
        <v>3</v>
      </c>
      <c r="E82" s="74" t="str">
        <f t="shared" si="28"/>
        <v>WATER QUALITY DEGRADATION - Excess nutrients in surface and ground waters</v>
      </c>
      <c r="F82" s="75" t="str">
        <f t="shared" si="29"/>
        <v>Crop</v>
      </c>
      <c r="G82" s="75">
        <f t="shared" si="30"/>
        <v>0.05</v>
      </c>
      <c r="H82" s="76">
        <f t="shared" si="31"/>
        <v>80</v>
      </c>
      <c r="I82" s="208"/>
      <c r="J82" s="202"/>
      <c r="K82" s="202">
        <f t="shared" si="32"/>
        <v>62</v>
      </c>
      <c r="L82" s="202" t="s">
        <v>633</v>
      </c>
    </row>
    <row r="83" spans="1:13" ht="24" x14ac:dyDescent="0.25">
      <c r="A83" s="202"/>
      <c r="B83" s="208"/>
      <c r="C83" s="342"/>
      <c r="D83" s="73">
        <f t="shared" si="27"/>
        <v>4</v>
      </c>
      <c r="E83" s="74" t="str">
        <f t="shared" si="28"/>
        <v>DEGRADED PLANT CONDITION - Undesirable plant productivity and health</v>
      </c>
      <c r="F83" s="75" t="str">
        <f t="shared" si="29"/>
        <v>Forest</v>
      </c>
      <c r="G83" s="75">
        <f t="shared" si="30"/>
        <v>0.02</v>
      </c>
      <c r="H83" s="76">
        <f t="shared" si="31"/>
        <v>100</v>
      </c>
      <c r="I83" s="208"/>
      <c r="J83" s="202"/>
      <c r="K83" s="202">
        <f t="shared" si="32"/>
        <v>63</v>
      </c>
      <c r="L83" s="202" t="s">
        <v>633</v>
      </c>
    </row>
    <row r="84" spans="1:13" ht="24" x14ac:dyDescent="0.25">
      <c r="A84" s="202"/>
      <c r="B84" s="208"/>
      <c r="C84" s="342"/>
      <c r="D84" s="73">
        <f t="shared" si="27"/>
        <v>4</v>
      </c>
      <c r="E84" s="74" t="str">
        <f t="shared" si="28"/>
        <v>DEGRADED PLANT CONDITION - Undesirable plant productivity and health</v>
      </c>
      <c r="F84" s="75" t="str">
        <f t="shared" si="29"/>
        <v>Pasture</v>
      </c>
      <c r="G84" s="75">
        <f t="shared" si="30"/>
        <v>0.03</v>
      </c>
      <c r="H84" s="76">
        <f t="shared" si="31"/>
        <v>40</v>
      </c>
      <c r="I84" s="208"/>
      <c r="J84" s="202"/>
      <c r="K84" s="202">
        <f t="shared" si="32"/>
        <v>64</v>
      </c>
      <c r="L84" s="202" t="s">
        <v>633</v>
      </c>
    </row>
    <row r="85" spans="1:13" ht="24" x14ac:dyDescent="0.25">
      <c r="A85" s="202"/>
      <c r="B85" s="208"/>
      <c r="C85" s="342"/>
      <c r="D85" s="73">
        <f t="shared" si="27"/>
        <v>4</v>
      </c>
      <c r="E85" s="74" t="str">
        <f t="shared" si="28"/>
        <v>DEGRADED PLANT CONDITION - Undesirable plant productivity and health</v>
      </c>
      <c r="F85" s="75" t="str">
        <f t="shared" si="29"/>
        <v>Range</v>
      </c>
      <c r="G85" s="75">
        <f t="shared" si="30"/>
        <v>0.09</v>
      </c>
      <c r="H85" s="76">
        <f t="shared" si="31"/>
        <v>6000</v>
      </c>
      <c r="I85" s="208"/>
      <c r="J85" s="202"/>
      <c r="K85" s="202">
        <f t="shared" si="32"/>
        <v>65</v>
      </c>
      <c r="L85" s="202" t="s">
        <v>633</v>
      </c>
    </row>
    <row r="86" spans="1:13" ht="24" x14ac:dyDescent="0.25">
      <c r="A86" s="202"/>
      <c r="B86" s="208"/>
      <c r="C86" s="342"/>
      <c r="D86" s="73">
        <f t="shared" si="27"/>
        <v>5</v>
      </c>
      <c r="E86" s="74" t="str">
        <f t="shared" si="28"/>
        <v>INADEQUATE HABITAT FOR FISH AND WILDLIFE - Habitat degradation</v>
      </c>
      <c r="F86" s="75" t="str">
        <f t="shared" si="29"/>
        <v>Crop</v>
      </c>
      <c r="G86" s="75">
        <f t="shared" si="30"/>
        <v>0.02</v>
      </c>
      <c r="H86" s="76">
        <f t="shared" si="31"/>
        <v>15</v>
      </c>
      <c r="I86" s="208"/>
      <c r="J86" s="202"/>
      <c r="K86" s="202">
        <f t="shared" si="32"/>
        <v>66</v>
      </c>
      <c r="L86" s="202" t="s">
        <v>633</v>
      </c>
    </row>
    <row r="87" spans="1:13" ht="24" x14ac:dyDescent="0.25">
      <c r="A87" s="202"/>
      <c r="B87" s="208"/>
      <c r="C87" s="342"/>
      <c r="D87" s="73">
        <v>5</v>
      </c>
      <c r="E87" s="74" t="str">
        <f t="shared" si="28"/>
        <v>INADEQUATE HABITAT FOR FISH AND WILDLIFE - Habitat degradation</v>
      </c>
      <c r="F87" s="75" t="str">
        <f t="shared" si="29"/>
        <v>Range</v>
      </c>
      <c r="G87" s="75">
        <f t="shared" si="30"/>
        <v>0.04</v>
      </c>
      <c r="H87" s="76">
        <f t="shared" si="31"/>
        <v>2</v>
      </c>
      <c r="I87" s="208"/>
      <c r="J87" s="202"/>
      <c r="K87" s="202">
        <f t="shared" si="32"/>
        <v>67</v>
      </c>
      <c r="L87" s="202" t="s">
        <v>633</v>
      </c>
    </row>
    <row r="88" spans="1:13" x14ac:dyDescent="0.25">
      <c r="A88" s="202"/>
      <c r="B88" s="211"/>
      <c r="C88" s="324"/>
      <c r="D88" s="79">
        <f>VLOOKUP(K88,$M$168:$W$263,5,FALSE)</f>
        <v>6</v>
      </c>
      <c r="E88" s="80" t="str">
        <f t="shared" si="28"/>
        <v>DEGRADATION - Organic matter depletion</v>
      </c>
      <c r="F88" s="81" t="str">
        <f t="shared" si="29"/>
        <v>Crop</v>
      </c>
      <c r="G88" s="81">
        <f t="shared" si="30"/>
        <v>0.05</v>
      </c>
      <c r="H88" s="82">
        <f t="shared" si="31"/>
        <v>500</v>
      </c>
      <c r="I88" s="208"/>
      <c r="J88" s="202"/>
      <c r="K88" s="202">
        <f t="shared" si="32"/>
        <v>68</v>
      </c>
      <c r="L88" s="202" t="s">
        <v>633</v>
      </c>
      <c r="M88" s="281"/>
    </row>
    <row r="89" spans="1:13" x14ac:dyDescent="0.25">
      <c r="A89" s="202"/>
      <c r="B89" s="208"/>
      <c r="C89" s="342"/>
      <c r="D89" s="73"/>
      <c r="E89" s="74"/>
      <c r="F89" s="75"/>
      <c r="G89" s="274">
        <f>SUM(G79:G88)</f>
        <v>1</v>
      </c>
      <c r="H89" s="76">
        <f>SUM(H79:H88)</f>
        <v>9377</v>
      </c>
      <c r="I89" s="208"/>
      <c r="J89" s="202"/>
      <c r="K89" s="202"/>
      <c r="L89" s="202"/>
    </row>
    <row r="90" spans="1:13" x14ac:dyDescent="0.25">
      <c r="A90" s="202"/>
      <c r="B90" s="208"/>
      <c r="C90" s="342"/>
      <c r="D90" s="73"/>
      <c r="E90" s="74"/>
      <c r="F90" s="75"/>
      <c r="G90" s="75"/>
      <c r="H90" s="76"/>
      <c r="I90" s="208"/>
      <c r="J90" s="202"/>
      <c r="K90" s="202"/>
      <c r="L90" s="202"/>
    </row>
    <row r="91" spans="1:13" ht="24" x14ac:dyDescent="0.25">
      <c r="A91" s="202"/>
      <c r="B91" s="209"/>
      <c r="C91" s="341" t="s">
        <v>182</v>
      </c>
      <c r="D91" s="69">
        <f t="shared" ref="D91:D107" si="33">VLOOKUP(K91,$M$168:$W$263,5,FALSE)</f>
        <v>1</v>
      </c>
      <c r="E91" s="70" t="str">
        <f t="shared" ref="E91:E107" si="34">VLOOKUP(K91,$M$168:$W$263,11,FALSE)</f>
        <v>WATER QUALITY DEGRADATION - Excess nutrients in surface and ground waters</v>
      </c>
      <c r="F91" s="71" t="str">
        <f t="shared" ref="F91:F107" si="35">VLOOKUP(K91,$M$168:$W$263,3,FALSE)</f>
        <v>Crop</v>
      </c>
      <c r="G91" s="71">
        <f t="shared" ref="G91:G107" si="36">VLOOKUP(K91,$M$168:$W$263,6,FALSE)</f>
        <v>0.01</v>
      </c>
      <c r="H91" s="72">
        <f t="shared" ref="H91:H107" si="37">VLOOKUP(K91,$M$168:$W$325,9,FALSE)</f>
        <v>160</v>
      </c>
      <c r="I91" s="208"/>
      <c r="J91" s="202"/>
      <c r="K91" s="202">
        <v>69</v>
      </c>
      <c r="L91" s="202" t="s">
        <v>635</v>
      </c>
    </row>
    <row r="92" spans="1:13" ht="24" x14ac:dyDescent="0.25">
      <c r="A92" s="202"/>
      <c r="B92" s="208"/>
      <c r="C92" s="342"/>
      <c r="D92" s="73">
        <f t="shared" si="33"/>
        <v>1</v>
      </c>
      <c r="E92" s="74" t="str">
        <f t="shared" si="34"/>
        <v>WATER QUALITY DEGRADATION - Excess nutrients in surface and ground waters</v>
      </c>
      <c r="F92" s="75" t="str">
        <f t="shared" si="35"/>
        <v>Pasture</v>
      </c>
      <c r="G92" s="75">
        <f t="shared" si="36"/>
        <v>0.01</v>
      </c>
      <c r="H92" s="76">
        <f t="shared" si="37"/>
        <v>160</v>
      </c>
      <c r="I92" s="208"/>
      <c r="J92" s="202"/>
      <c r="K92" s="202">
        <f>K91+1</f>
        <v>70</v>
      </c>
      <c r="L92" s="202" t="s">
        <v>635</v>
      </c>
    </row>
    <row r="93" spans="1:13" ht="24" x14ac:dyDescent="0.25">
      <c r="A93" s="202"/>
      <c r="B93" s="208"/>
      <c r="C93" s="342"/>
      <c r="D93" s="73">
        <f t="shared" si="33"/>
        <v>1</v>
      </c>
      <c r="E93" s="74" t="str">
        <f t="shared" si="34"/>
        <v>WATER QUALITY DEGRADATION - Excess nutrients in surface and ground waters</v>
      </c>
      <c r="F93" s="75" t="str">
        <f t="shared" si="35"/>
        <v>Range</v>
      </c>
      <c r="G93" s="75">
        <f t="shared" si="36"/>
        <v>0.01</v>
      </c>
      <c r="H93" s="76">
        <f t="shared" si="37"/>
        <v>160</v>
      </c>
      <c r="I93" s="208"/>
      <c r="J93" s="202"/>
      <c r="K93" s="202">
        <f t="shared" ref="K93:K107" si="38">K92+1</f>
        <v>71</v>
      </c>
      <c r="L93" s="202" t="s">
        <v>635</v>
      </c>
    </row>
    <row r="94" spans="1:13" ht="24" x14ac:dyDescent="0.25">
      <c r="A94" s="202"/>
      <c r="B94" s="208"/>
      <c r="C94" s="342"/>
      <c r="D94" s="73">
        <f t="shared" si="33"/>
        <v>2</v>
      </c>
      <c r="E94" s="74" t="str">
        <f t="shared" si="34"/>
        <v>WATER QUALITY DEGRADATION - Pesticides transported to surface and ground waters</v>
      </c>
      <c r="F94" s="75" t="str">
        <f t="shared" si="35"/>
        <v>Crop</v>
      </c>
      <c r="G94" s="75">
        <f t="shared" si="36"/>
        <v>0.01</v>
      </c>
      <c r="H94" s="76">
        <f t="shared" si="37"/>
        <v>160</v>
      </c>
      <c r="I94" s="208"/>
      <c r="J94" s="202"/>
      <c r="K94" s="202">
        <f t="shared" si="38"/>
        <v>72</v>
      </c>
      <c r="L94" s="202" t="s">
        <v>635</v>
      </c>
    </row>
    <row r="95" spans="1:13" ht="24" x14ac:dyDescent="0.25">
      <c r="A95" s="202"/>
      <c r="B95" s="208"/>
      <c r="C95" s="342"/>
      <c r="D95" s="73">
        <f t="shared" si="33"/>
        <v>2</v>
      </c>
      <c r="E95" s="74" t="str">
        <f t="shared" si="34"/>
        <v>WATER QUALITY DEGRADATION - Pesticides transported to surface and ground waters</v>
      </c>
      <c r="F95" s="75" t="str">
        <f t="shared" si="35"/>
        <v>Pasture</v>
      </c>
      <c r="G95" s="75">
        <f t="shared" si="36"/>
        <v>0.01</v>
      </c>
      <c r="H95" s="76">
        <f t="shared" si="37"/>
        <v>160</v>
      </c>
      <c r="I95" s="208"/>
      <c r="J95" s="202"/>
      <c r="K95" s="202">
        <f t="shared" si="38"/>
        <v>73</v>
      </c>
      <c r="L95" s="202" t="s">
        <v>635</v>
      </c>
    </row>
    <row r="96" spans="1:13" ht="24" x14ac:dyDescent="0.25">
      <c r="A96" s="202"/>
      <c r="B96" s="208"/>
      <c r="C96" s="342"/>
      <c r="D96" s="73">
        <f t="shared" si="33"/>
        <v>2</v>
      </c>
      <c r="E96" s="74" t="str">
        <f t="shared" si="34"/>
        <v>WATER QUALITY DEGRADATION - Pesticides transported to surface and ground waters</v>
      </c>
      <c r="F96" s="75" t="str">
        <f t="shared" si="35"/>
        <v>Range</v>
      </c>
      <c r="G96" s="75">
        <f t="shared" si="36"/>
        <v>0.01</v>
      </c>
      <c r="H96" s="76">
        <f t="shared" si="37"/>
        <v>160</v>
      </c>
      <c r="I96" s="208"/>
      <c r="J96" s="202"/>
      <c r="K96" s="202">
        <f t="shared" si="38"/>
        <v>74</v>
      </c>
      <c r="L96" s="202" t="s">
        <v>635</v>
      </c>
    </row>
    <row r="97" spans="1:12" ht="24" x14ac:dyDescent="0.25">
      <c r="A97" s="202"/>
      <c r="B97" s="208"/>
      <c r="C97" s="342"/>
      <c r="D97" s="73">
        <f t="shared" si="33"/>
        <v>3</v>
      </c>
      <c r="E97" s="74" t="str">
        <f t="shared" si="34"/>
        <v>WATER QUALITY DEGRADATION - Excess pathogens and chemicals from manure, biosolids, or compost applications</v>
      </c>
      <c r="F97" s="75" t="str">
        <f t="shared" si="35"/>
        <v>Crop</v>
      </c>
      <c r="G97" s="75">
        <f t="shared" si="36"/>
        <v>0.01</v>
      </c>
      <c r="H97" s="76">
        <f t="shared" si="37"/>
        <v>160</v>
      </c>
      <c r="I97" s="208"/>
      <c r="J97" s="202"/>
      <c r="K97" s="202">
        <f t="shared" si="38"/>
        <v>75</v>
      </c>
      <c r="L97" s="202" t="s">
        <v>635</v>
      </c>
    </row>
    <row r="98" spans="1:12" ht="24" x14ac:dyDescent="0.25">
      <c r="A98" s="202"/>
      <c r="B98" s="208"/>
      <c r="C98" s="342"/>
      <c r="D98" s="73">
        <f t="shared" si="33"/>
        <v>3</v>
      </c>
      <c r="E98" s="74" t="str">
        <f t="shared" si="34"/>
        <v>WATER QUALITY DEGRADATION - Excess pathogens and chemicals from manure, biosolids, or compost applications</v>
      </c>
      <c r="F98" s="75" t="str">
        <f t="shared" si="35"/>
        <v>Farmstead</v>
      </c>
      <c r="G98" s="75">
        <f t="shared" si="36"/>
        <v>0.01</v>
      </c>
      <c r="H98" s="76">
        <f t="shared" si="37"/>
        <v>160</v>
      </c>
      <c r="I98" s="208"/>
      <c r="J98" s="202"/>
      <c r="K98" s="202">
        <f t="shared" si="38"/>
        <v>76</v>
      </c>
      <c r="L98" s="202" t="s">
        <v>635</v>
      </c>
    </row>
    <row r="99" spans="1:12" ht="24" x14ac:dyDescent="0.25">
      <c r="A99" s="202"/>
      <c r="B99" s="208"/>
      <c r="C99" s="342"/>
      <c r="D99" s="73">
        <f t="shared" si="33"/>
        <v>3</v>
      </c>
      <c r="E99" s="74" t="str">
        <f t="shared" si="34"/>
        <v>WATER QUALITY DEGRADATION - Excess pathogens and chemicals from manure, biosolids, or compost applications</v>
      </c>
      <c r="F99" s="75" t="str">
        <f t="shared" si="35"/>
        <v>Pasture</v>
      </c>
      <c r="G99" s="75">
        <f t="shared" si="36"/>
        <v>0.01</v>
      </c>
      <c r="H99" s="76">
        <f t="shared" si="37"/>
        <v>160</v>
      </c>
      <c r="I99" s="208"/>
      <c r="J99" s="202"/>
      <c r="K99" s="202">
        <f t="shared" si="38"/>
        <v>77</v>
      </c>
      <c r="L99" s="202" t="s">
        <v>635</v>
      </c>
    </row>
    <row r="100" spans="1:12" ht="24" x14ac:dyDescent="0.25">
      <c r="A100" s="202"/>
      <c r="B100" s="208"/>
      <c r="C100" s="342"/>
      <c r="D100" s="73">
        <f t="shared" si="33"/>
        <v>3</v>
      </c>
      <c r="E100" s="74" t="str">
        <f t="shared" si="34"/>
        <v>WATER QUALITY DEGRADATION - Excess pathogens and chemicals from manure, biosolids, or compost applications</v>
      </c>
      <c r="F100" s="75" t="str">
        <f t="shared" si="35"/>
        <v>Range</v>
      </c>
      <c r="G100" s="75">
        <f t="shared" si="36"/>
        <v>0.01</v>
      </c>
      <c r="H100" s="76">
        <f t="shared" si="37"/>
        <v>160</v>
      </c>
      <c r="I100" s="208"/>
      <c r="J100" s="202"/>
      <c r="K100" s="202">
        <f t="shared" si="38"/>
        <v>78</v>
      </c>
      <c r="L100" s="202" t="s">
        <v>635</v>
      </c>
    </row>
    <row r="101" spans="1:12" x14ac:dyDescent="0.25">
      <c r="A101" s="202"/>
      <c r="B101" s="208"/>
      <c r="C101" s="342"/>
      <c r="D101" s="73">
        <f t="shared" si="33"/>
        <v>4</v>
      </c>
      <c r="E101" s="74" t="str">
        <f t="shared" si="34"/>
        <v>DEGRADATION - Organic matter depletion</v>
      </c>
      <c r="F101" s="75" t="str">
        <f t="shared" si="35"/>
        <v>Crop</v>
      </c>
      <c r="G101" s="75">
        <f t="shared" si="36"/>
        <v>0.25</v>
      </c>
      <c r="H101" s="76">
        <f t="shared" si="37"/>
        <v>8000</v>
      </c>
      <c r="I101" s="208"/>
      <c r="J101" s="202"/>
      <c r="K101" s="202">
        <f t="shared" si="38"/>
        <v>79</v>
      </c>
      <c r="L101" s="202" t="s">
        <v>635</v>
      </c>
    </row>
    <row r="102" spans="1:12" ht="24" x14ac:dyDescent="0.25">
      <c r="A102" s="202"/>
      <c r="B102" s="208"/>
      <c r="C102" s="342"/>
      <c r="D102" s="73">
        <f t="shared" si="33"/>
        <v>5</v>
      </c>
      <c r="E102" s="74" t="str">
        <f t="shared" si="34"/>
        <v>INADEQUATE HABITAT FOR FISH AND WILDLIFE - Habitat degradation</v>
      </c>
      <c r="F102" s="75" t="str">
        <f t="shared" si="35"/>
        <v>Crop</v>
      </c>
      <c r="G102" s="75">
        <f t="shared" si="36"/>
        <v>0.05</v>
      </c>
      <c r="H102" s="76">
        <f t="shared" si="37"/>
        <v>0</v>
      </c>
      <c r="I102" s="208"/>
      <c r="J102" s="202"/>
      <c r="K102" s="202">
        <f t="shared" si="38"/>
        <v>80</v>
      </c>
      <c r="L102" s="202" t="s">
        <v>635</v>
      </c>
    </row>
    <row r="103" spans="1:12" ht="24" x14ac:dyDescent="0.25">
      <c r="A103" s="202"/>
      <c r="B103" s="208"/>
      <c r="C103" s="342"/>
      <c r="D103" s="73">
        <f t="shared" si="33"/>
        <v>6</v>
      </c>
      <c r="E103" s="74" t="str">
        <f t="shared" si="34"/>
        <v>DEGRADED PLANT CONDITION - Undesirable plant productivity and health</v>
      </c>
      <c r="F103" s="75" t="str">
        <f t="shared" si="35"/>
        <v>Forest</v>
      </c>
      <c r="G103" s="75">
        <f t="shared" si="36"/>
        <v>0.14000000000000001</v>
      </c>
      <c r="H103" s="76">
        <f t="shared" si="37"/>
        <v>125</v>
      </c>
      <c r="I103" s="208"/>
      <c r="J103" s="202"/>
      <c r="K103" s="202">
        <f t="shared" si="38"/>
        <v>81</v>
      </c>
      <c r="L103" s="202" t="s">
        <v>635</v>
      </c>
    </row>
    <row r="104" spans="1:12" ht="24" x14ac:dyDescent="0.25">
      <c r="A104" s="202"/>
      <c r="B104" s="208"/>
      <c r="C104" s="342"/>
      <c r="D104" s="73">
        <f t="shared" si="33"/>
        <v>6</v>
      </c>
      <c r="E104" s="74" t="str">
        <f t="shared" si="34"/>
        <v>DEGRADED PLANT CONDITION - Undesirable plant productivity and health</v>
      </c>
      <c r="F104" s="75" t="str">
        <f t="shared" si="35"/>
        <v>Range</v>
      </c>
      <c r="G104" s="75">
        <f t="shared" si="36"/>
        <v>0.14000000000000001</v>
      </c>
      <c r="H104" s="76">
        <f t="shared" si="37"/>
        <v>900</v>
      </c>
      <c r="I104" s="208"/>
      <c r="J104" s="202"/>
      <c r="K104" s="202">
        <f t="shared" si="38"/>
        <v>82</v>
      </c>
      <c r="L104" s="202" t="s">
        <v>635</v>
      </c>
    </row>
    <row r="105" spans="1:12" ht="12.75" customHeight="1" x14ac:dyDescent="0.25">
      <c r="A105" s="202"/>
      <c r="B105" s="208"/>
      <c r="C105" s="342"/>
      <c r="D105" s="73">
        <f t="shared" si="33"/>
        <v>7</v>
      </c>
      <c r="E105" s="74" t="str">
        <f t="shared" si="34"/>
        <v>DEGRADED PLANT CONDITION - Excessive plant pest pressure</v>
      </c>
      <c r="F105" s="75" t="str">
        <f t="shared" si="35"/>
        <v>Forest</v>
      </c>
      <c r="G105" s="75">
        <f t="shared" si="36"/>
        <v>0.01</v>
      </c>
      <c r="H105" s="76">
        <f t="shared" si="37"/>
        <v>125</v>
      </c>
      <c r="I105" s="208"/>
      <c r="J105" s="202"/>
      <c r="K105" s="202">
        <f t="shared" si="38"/>
        <v>83</v>
      </c>
      <c r="L105" s="202" t="s">
        <v>635</v>
      </c>
    </row>
    <row r="106" spans="1:12" ht="12.75" customHeight="1" x14ac:dyDescent="0.25">
      <c r="A106" s="202"/>
      <c r="B106" s="208"/>
      <c r="C106" s="342"/>
      <c r="D106" s="73">
        <f t="shared" si="33"/>
        <v>7</v>
      </c>
      <c r="E106" s="74" t="str">
        <f t="shared" si="34"/>
        <v>DEGRADED PLANT CONDITION - Excessive plant pest pressure</v>
      </c>
      <c r="F106" s="75" t="str">
        <f t="shared" si="35"/>
        <v>Range</v>
      </c>
      <c r="G106" s="75">
        <f t="shared" si="36"/>
        <v>0.01</v>
      </c>
      <c r="H106" s="76">
        <f t="shared" si="37"/>
        <v>900</v>
      </c>
      <c r="I106" s="208"/>
      <c r="J106" s="202"/>
      <c r="K106" s="202">
        <f t="shared" si="38"/>
        <v>84</v>
      </c>
      <c r="L106" s="202" t="s">
        <v>635</v>
      </c>
    </row>
    <row r="107" spans="1:12" x14ac:dyDescent="0.25">
      <c r="A107" s="202"/>
      <c r="B107" s="211"/>
      <c r="C107" s="324"/>
      <c r="D107" s="79">
        <f t="shared" si="33"/>
        <v>8</v>
      </c>
      <c r="E107" s="80" t="str">
        <f t="shared" si="34"/>
        <v>EXCESS/INSUFFICIENT WATER - Inefficient use of irrigation water</v>
      </c>
      <c r="F107" s="81" t="str">
        <f t="shared" si="35"/>
        <v>Crop</v>
      </c>
      <c r="G107" s="81">
        <f t="shared" si="36"/>
        <v>0.3</v>
      </c>
      <c r="H107" s="82">
        <f t="shared" si="37"/>
        <v>1600</v>
      </c>
      <c r="I107" s="208"/>
      <c r="J107" s="202"/>
      <c r="K107" s="202">
        <f t="shared" si="38"/>
        <v>85</v>
      </c>
      <c r="L107" s="202" t="s">
        <v>635</v>
      </c>
    </row>
    <row r="108" spans="1:12" x14ac:dyDescent="0.25">
      <c r="A108" s="202"/>
      <c r="B108" s="208"/>
      <c r="C108" s="342"/>
      <c r="D108" s="73"/>
      <c r="E108" s="74"/>
      <c r="F108" s="75"/>
      <c r="G108" s="274">
        <f>SUM(G91:G107)</f>
        <v>1</v>
      </c>
      <c r="H108" s="76">
        <f>SUM(H91:H107)</f>
        <v>13250</v>
      </c>
      <c r="I108" s="208"/>
      <c r="J108" s="202"/>
      <c r="K108" s="202"/>
      <c r="L108" s="202"/>
    </row>
    <row r="109" spans="1:12" x14ac:dyDescent="0.25">
      <c r="A109" s="202"/>
      <c r="B109" s="208"/>
      <c r="C109" s="342"/>
      <c r="D109" s="73"/>
      <c r="E109" s="74"/>
      <c r="F109" s="75"/>
      <c r="G109" s="75"/>
      <c r="H109" s="76"/>
      <c r="I109" s="208"/>
      <c r="J109" s="202"/>
      <c r="K109" s="202"/>
      <c r="L109" s="202"/>
    </row>
    <row r="110" spans="1:12" x14ac:dyDescent="0.25">
      <c r="A110" s="202"/>
      <c r="B110" s="209"/>
      <c r="C110" s="341" t="str">
        <f>RAW_2015!I86</f>
        <v>Southwest</v>
      </c>
      <c r="D110" s="69">
        <f t="shared" ref="D110:D125" si="39">VLOOKUP(K110,$M$168:$W$325,5,FALSE)</f>
        <v>1</v>
      </c>
      <c r="E110" s="70" t="str">
        <f t="shared" ref="E110:E125" si="40">VLOOKUP(K110,$M$168:$W$325,11,FALSE)</f>
        <v>WATER QUALITY DEGRADATION - Excessive sediment in surface waters</v>
      </c>
      <c r="F110" s="71" t="str">
        <f t="shared" ref="F110:F125" si="41">VLOOKUP(K110,$M$168:$W$325,3,FALSE)</f>
        <v>Crop</v>
      </c>
      <c r="G110" s="71">
        <f t="shared" ref="G110:G125" si="42">VLOOKUP(K110,$M$168:$W$325,6,FALSE)</f>
        <v>0.03</v>
      </c>
      <c r="H110" s="72">
        <f t="shared" ref="H110:H125" si="43">VLOOKUP(K110,$M$168:$W$325,9,FALSE)</f>
        <v>150</v>
      </c>
      <c r="I110" s="208"/>
      <c r="J110" s="202"/>
      <c r="K110" s="202">
        <v>86</v>
      </c>
      <c r="L110" s="202" t="s">
        <v>637</v>
      </c>
    </row>
    <row r="111" spans="1:12" x14ac:dyDescent="0.25">
      <c r="A111" s="202"/>
      <c r="B111" s="208"/>
      <c r="C111" s="342"/>
      <c r="D111" s="73">
        <f t="shared" si="39"/>
        <v>1</v>
      </c>
      <c r="E111" s="74" t="str">
        <f t="shared" si="40"/>
        <v>WATER QUALITY DEGRADATION - Excessive sediment in surface waters</v>
      </c>
      <c r="F111" s="75" t="str">
        <f t="shared" si="41"/>
        <v>Forest</v>
      </c>
      <c r="G111" s="75">
        <f t="shared" si="42"/>
        <v>0.1</v>
      </c>
      <c r="H111" s="76">
        <f t="shared" si="43"/>
        <v>1200</v>
      </c>
      <c r="I111" s="208"/>
      <c r="J111" s="202"/>
      <c r="K111" s="202">
        <f>K110+1</f>
        <v>87</v>
      </c>
      <c r="L111" s="202" t="s">
        <v>637</v>
      </c>
    </row>
    <row r="112" spans="1:12" x14ac:dyDescent="0.25">
      <c r="A112" s="202"/>
      <c r="B112" s="208"/>
      <c r="C112" s="342"/>
      <c r="D112" s="73">
        <f t="shared" si="39"/>
        <v>1</v>
      </c>
      <c r="E112" s="74" t="str">
        <f t="shared" si="40"/>
        <v>WATER QUALITY DEGRADATION - Excessive sediment in surface waters</v>
      </c>
      <c r="F112" s="75" t="str">
        <f t="shared" si="41"/>
        <v>Farmstead</v>
      </c>
      <c r="G112" s="75">
        <f t="shared" si="42"/>
        <v>7.0000000000000007E-2</v>
      </c>
      <c r="H112" s="76">
        <f t="shared" si="43"/>
        <v>2</v>
      </c>
      <c r="I112" s="208"/>
      <c r="J112" s="202"/>
      <c r="K112" s="202">
        <f t="shared" ref="K112:K125" si="44">K111+1</f>
        <v>88</v>
      </c>
      <c r="L112" s="202" t="s">
        <v>637</v>
      </c>
    </row>
    <row r="113" spans="1:12" x14ac:dyDescent="0.25">
      <c r="A113" s="202"/>
      <c r="B113" s="208"/>
      <c r="C113" s="342"/>
      <c r="D113" s="73">
        <f t="shared" si="39"/>
        <v>1</v>
      </c>
      <c r="E113" s="74" t="str">
        <f t="shared" si="40"/>
        <v>WATER QUALITY DEGRADATION - Excessive sediment in surface waters</v>
      </c>
      <c r="F113" s="75" t="str">
        <f t="shared" si="41"/>
        <v>Pasture</v>
      </c>
      <c r="G113" s="75">
        <f t="shared" si="42"/>
        <v>7.0000000000000007E-2</v>
      </c>
      <c r="H113" s="76">
        <f t="shared" si="43"/>
        <v>150</v>
      </c>
      <c r="I113" s="208"/>
      <c r="J113" s="202"/>
      <c r="K113" s="202">
        <f t="shared" si="44"/>
        <v>89</v>
      </c>
      <c r="L113" s="202" t="s">
        <v>637</v>
      </c>
    </row>
    <row r="114" spans="1:12" ht="24" x14ac:dyDescent="0.25">
      <c r="A114" s="202"/>
      <c r="B114" s="208"/>
      <c r="C114" s="342"/>
      <c r="D114" s="73">
        <f t="shared" si="39"/>
        <v>2</v>
      </c>
      <c r="E114" s="74" t="str">
        <f t="shared" si="40"/>
        <v>WATER QUALITY DEGRADATION - Excess nutrients in surface and ground waters</v>
      </c>
      <c r="F114" s="75" t="str">
        <f t="shared" si="41"/>
        <v>Crop</v>
      </c>
      <c r="G114" s="75">
        <f t="shared" si="42"/>
        <v>0.04</v>
      </c>
      <c r="H114" s="76">
        <f t="shared" si="43"/>
        <v>100</v>
      </c>
      <c r="I114" s="208"/>
      <c r="J114" s="202"/>
      <c r="K114" s="202">
        <f t="shared" si="44"/>
        <v>90</v>
      </c>
      <c r="L114" s="202" t="s">
        <v>637</v>
      </c>
    </row>
    <row r="115" spans="1:12" ht="24" x14ac:dyDescent="0.25">
      <c r="A115" s="202"/>
      <c r="B115" s="208"/>
      <c r="C115" s="342"/>
      <c r="D115" s="73">
        <f t="shared" si="39"/>
        <v>2</v>
      </c>
      <c r="E115" s="74" t="str">
        <f t="shared" si="40"/>
        <v>WATER QUALITY DEGRADATION - Excess nutrients in surface and ground waters</v>
      </c>
      <c r="F115" s="75" t="str">
        <f t="shared" si="41"/>
        <v>Farmstead</v>
      </c>
      <c r="G115" s="75">
        <f t="shared" si="42"/>
        <v>0.08</v>
      </c>
      <c r="H115" s="76">
        <f t="shared" si="43"/>
        <v>150</v>
      </c>
      <c r="I115" s="208"/>
      <c r="J115" s="202"/>
      <c r="K115" s="202">
        <f t="shared" si="44"/>
        <v>91</v>
      </c>
      <c r="L115" s="202" t="s">
        <v>637</v>
      </c>
    </row>
    <row r="116" spans="1:12" ht="24" x14ac:dyDescent="0.25">
      <c r="A116" s="202"/>
      <c r="B116" s="208"/>
      <c r="C116" s="342"/>
      <c r="D116" s="73">
        <f t="shared" si="39"/>
        <v>2</v>
      </c>
      <c r="E116" s="74" t="str">
        <f t="shared" si="40"/>
        <v>WATER QUALITY DEGRADATION - Excess nutrients in surface and ground waters</v>
      </c>
      <c r="F116" s="75" t="str">
        <f t="shared" si="41"/>
        <v>Pasture</v>
      </c>
      <c r="G116" s="75">
        <f t="shared" si="42"/>
        <v>7.0000000000000007E-2</v>
      </c>
      <c r="H116" s="76">
        <f t="shared" si="43"/>
        <v>60</v>
      </c>
      <c r="I116" s="208"/>
      <c r="J116" s="202"/>
      <c r="K116" s="202">
        <f t="shared" si="44"/>
        <v>92</v>
      </c>
      <c r="L116" s="202" t="s">
        <v>637</v>
      </c>
    </row>
    <row r="117" spans="1:12" ht="24" x14ac:dyDescent="0.25">
      <c r="A117" s="202"/>
      <c r="B117" s="208"/>
      <c r="C117" s="342"/>
      <c r="D117" s="73">
        <f t="shared" si="39"/>
        <v>3</v>
      </c>
      <c r="E117" s="74" t="str">
        <f t="shared" si="40"/>
        <v>INADEQUATE HABITAT FOR FISH AND WILDLIFE - Habitat degradation</v>
      </c>
      <c r="F117" s="75" t="str">
        <f t="shared" si="41"/>
        <v>Crop</v>
      </c>
      <c r="G117" s="75">
        <f t="shared" si="42"/>
        <v>0.04</v>
      </c>
      <c r="H117" s="76">
        <f t="shared" si="43"/>
        <v>15</v>
      </c>
      <c r="I117" s="208"/>
      <c r="J117" s="202"/>
      <c r="K117" s="202">
        <f t="shared" si="44"/>
        <v>93</v>
      </c>
      <c r="L117" s="202" t="s">
        <v>637</v>
      </c>
    </row>
    <row r="118" spans="1:12" ht="24" x14ac:dyDescent="0.25">
      <c r="A118" s="202"/>
      <c r="B118" s="208"/>
      <c r="C118" s="342"/>
      <c r="D118" s="73">
        <f t="shared" si="39"/>
        <v>3</v>
      </c>
      <c r="E118" s="74" t="str">
        <f t="shared" si="40"/>
        <v>INADEQUATE HABITAT FOR FISH AND WILDLIFE - Habitat degradation</v>
      </c>
      <c r="F118" s="75" t="str">
        <f t="shared" si="41"/>
        <v>Forest</v>
      </c>
      <c r="G118" s="75">
        <f t="shared" si="42"/>
        <v>0.1</v>
      </c>
      <c r="H118" s="76">
        <f t="shared" si="43"/>
        <v>400</v>
      </c>
      <c r="I118" s="208"/>
      <c r="J118" s="202"/>
      <c r="K118" s="202">
        <f t="shared" si="44"/>
        <v>94</v>
      </c>
      <c r="L118" s="202" t="s">
        <v>637</v>
      </c>
    </row>
    <row r="119" spans="1:12" ht="24" x14ac:dyDescent="0.25">
      <c r="A119" s="202"/>
      <c r="B119" s="208"/>
      <c r="C119" s="342"/>
      <c r="D119" s="73">
        <f t="shared" si="39"/>
        <v>4</v>
      </c>
      <c r="E119" s="74" t="str">
        <f t="shared" si="40"/>
        <v>DEGRADED PLANT CONDITION - Undesirable plant productivity and health</v>
      </c>
      <c r="F119" s="75" t="str">
        <f t="shared" si="41"/>
        <v>Forest</v>
      </c>
      <c r="G119" s="75">
        <f t="shared" si="42"/>
        <v>0.1</v>
      </c>
      <c r="H119" s="76">
        <f t="shared" si="43"/>
        <v>75</v>
      </c>
      <c r="I119" s="208"/>
      <c r="J119" s="202"/>
      <c r="K119" s="202">
        <f t="shared" si="44"/>
        <v>95</v>
      </c>
      <c r="L119" s="202" t="s">
        <v>637</v>
      </c>
    </row>
    <row r="120" spans="1:12" ht="24" x14ac:dyDescent="0.25">
      <c r="A120" s="202"/>
      <c r="B120" s="208"/>
      <c r="C120" s="342"/>
      <c r="D120" s="73">
        <f t="shared" si="39"/>
        <v>4</v>
      </c>
      <c r="E120" s="74" t="str">
        <f t="shared" si="40"/>
        <v>DEGRADED PLANT CONDITION - Undesirable plant productivity and health</v>
      </c>
      <c r="F120" s="75" t="str">
        <f t="shared" si="41"/>
        <v>Pasture</v>
      </c>
      <c r="G120" s="75">
        <f t="shared" si="42"/>
        <v>0.04</v>
      </c>
      <c r="H120" s="76">
        <f t="shared" si="43"/>
        <v>80</v>
      </c>
      <c r="I120" s="208"/>
      <c r="J120" s="202"/>
      <c r="K120" s="202">
        <f t="shared" si="44"/>
        <v>96</v>
      </c>
      <c r="L120" s="202" t="s">
        <v>637</v>
      </c>
    </row>
    <row r="121" spans="1:12" ht="24" x14ac:dyDescent="0.25">
      <c r="A121" s="202"/>
      <c r="B121" s="208"/>
      <c r="C121" s="342"/>
      <c r="D121" s="73">
        <f t="shared" si="39"/>
        <v>5</v>
      </c>
      <c r="E121" s="74" t="str">
        <f t="shared" si="40"/>
        <v>WATER QUALITY DEGRADATION - Pesticides transported to surface and ground waters</v>
      </c>
      <c r="F121" s="75" t="str">
        <f t="shared" si="41"/>
        <v>Crop</v>
      </c>
      <c r="G121" s="75">
        <f t="shared" si="42"/>
        <v>0.03</v>
      </c>
      <c r="H121" s="76">
        <f t="shared" si="43"/>
        <v>20</v>
      </c>
      <c r="I121" s="208"/>
      <c r="J121" s="202"/>
      <c r="K121" s="202">
        <f t="shared" si="44"/>
        <v>97</v>
      </c>
      <c r="L121" s="202" t="s">
        <v>637</v>
      </c>
    </row>
    <row r="122" spans="1:12" ht="24" x14ac:dyDescent="0.25">
      <c r="A122" s="202"/>
      <c r="B122" s="208"/>
      <c r="C122" s="342"/>
      <c r="D122" s="73">
        <f t="shared" si="39"/>
        <v>5</v>
      </c>
      <c r="E122" s="74" t="str">
        <f t="shared" si="40"/>
        <v>WATER QUALITY DEGRADATION - Pesticides transported to surface and ground waters</v>
      </c>
      <c r="F122" s="75" t="str">
        <f t="shared" si="41"/>
        <v>Farmstead</v>
      </c>
      <c r="G122" s="75">
        <f t="shared" si="42"/>
        <v>7.0000000000000007E-2</v>
      </c>
      <c r="H122" s="76">
        <f t="shared" si="43"/>
        <v>20</v>
      </c>
      <c r="I122" s="208"/>
      <c r="J122" s="202"/>
      <c r="K122" s="202">
        <f t="shared" si="44"/>
        <v>98</v>
      </c>
      <c r="L122" s="202" t="s">
        <v>637</v>
      </c>
    </row>
    <row r="123" spans="1:12" ht="24" x14ac:dyDescent="0.25">
      <c r="A123" s="202"/>
      <c r="B123" s="208"/>
      <c r="C123" s="342"/>
      <c r="D123" s="73">
        <f t="shared" si="39"/>
        <v>6</v>
      </c>
      <c r="E123" s="74" t="str">
        <f t="shared" si="40"/>
        <v>DEGRADED PLANT CONDITION - Wildfire hazard, excessive biomass accumulation</v>
      </c>
      <c r="F123" s="75" t="str">
        <f t="shared" si="41"/>
        <v>Forest</v>
      </c>
      <c r="G123" s="75">
        <f t="shared" si="42"/>
        <v>0.1</v>
      </c>
      <c r="H123" s="76">
        <f t="shared" si="43"/>
        <v>200</v>
      </c>
      <c r="I123" s="208"/>
      <c r="J123" s="202"/>
      <c r="K123" s="202">
        <f t="shared" si="44"/>
        <v>99</v>
      </c>
      <c r="L123" s="202" t="s">
        <v>637</v>
      </c>
    </row>
    <row r="124" spans="1:12" x14ac:dyDescent="0.25">
      <c r="A124" s="202"/>
      <c r="B124" s="208"/>
      <c r="C124" s="342"/>
      <c r="D124" s="73">
        <f t="shared" si="39"/>
        <v>7</v>
      </c>
      <c r="E124" s="74" t="str">
        <f t="shared" si="40"/>
        <v>EXCESS/INSUFFICIENT WATER - Inefficient use of irrigation water</v>
      </c>
      <c r="F124" s="75" t="str">
        <f t="shared" si="41"/>
        <v>Crop</v>
      </c>
      <c r="G124" s="75">
        <f t="shared" si="42"/>
        <v>0.03</v>
      </c>
      <c r="H124" s="76">
        <f t="shared" si="43"/>
        <v>0</v>
      </c>
      <c r="I124" s="208"/>
      <c r="J124" s="202"/>
      <c r="K124" s="202">
        <f t="shared" si="44"/>
        <v>100</v>
      </c>
      <c r="L124" s="202" t="s">
        <v>637</v>
      </c>
    </row>
    <row r="125" spans="1:12" x14ac:dyDescent="0.25">
      <c r="A125" s="202"/>
      <c r="B125" s="211"/>
      <c r="C125" s="324"/>
      <c r="D125" s="79">
        <f t="shared" si="39"/>
        <v>8</v>
      </c>
      <c r="E125" s="80" t="str">
        <f t="shared" si="40"/>
        <v>DEGRADATION - Organic matter depletion</v>
      </c>
      <c r="F125" s="81" t="str">
        <f t="shared" si="41"/>
        <v>Crop</v>
      </c>
      <c r="G125" s="81">
        <f t="shared" si="42"/>
        <v>0.03</v>
      </c>
      <c r="H125" s="82">
        <f t="shared" si="43"/>
        <v>0</v>
      </c>
      <c r="I125" s="208"/>
      <c r="J125" s="202"/>
      <c r="K125" s="202">
        <f t="shared" si="44"/>
        <v>101</v>
      </c>
      <c r="L125" s="202" t="s">
        <v>637</v>
      </c>
    </row>
    <row r="126" spans="1:12" x14ac:dyDescent="0.25">
      <c r="A126" s="202"/>
      <c r="B126" s="208"/>
      <c r="C126" s="342"/>
      <c r="D126" s="73"/>
      <c r="E126" s="74"/>
      <c r="F126" s="75"/>
      <c r="G126" s="274">
        <f>SUM(G110:G125)</f>
        <v>1</v>
      </c>
      <c r="H126" s="76">
        <f>SUM(H110:H125)</f>
        <v>2622</v>
      </c>
      <c r="I126" s="208"/>
      <c r="J126" s="202"/>
      <c r="K126" s="202"/>
      <c r="L126" s="202"/>
    </row>
    <row r="127" spans="1:12" x14ac:dyDescent="0.25">
      <c r="A127" s="202"/>
      <c r="B127" s="208"/>
      <c r="C127" s="342"/>
      <c r="D127" s="73"/>
      <c r="E127" s="74"/>
      <c r="F127" s="75"/>
      <c r="G127" s="75"/>
      <c r="H127" s="76"/>
      <c r="I127" s="208"/>
      <c r="J127" s="202"/>
      <c r="K127" s="202"/>
      <c r="L127" s="202"/>
    </row>
    <row r="128" spans="1:12" x14ac:dyDescent="0.25">
      <c r="A128" s="202"/>
      <c r="B128" s="209"/>
      <c r="C128" s="341" t="str">
        <f>RAW_2015!I97</f>
        <v>West Palouse</v>
      </c>
      <c r="D128" s="69">
        <f t="shared" ref="D128:D133" si="45">VLOOKUP(K128,$M$168:$W$325,5,FALSE)</f>
        <v>1</v>
      </c>
      <c r="E128" s="70" t="str">
        <f t="shared" ref="E128:E133" si="46">VLOOKUP(K128,$M$168:$W$325,11,FALSE)</f>
        <v>DEGRADATION - Organic matter depletion</v>
      </c>
      <c r="F128" s="71" t="str">
        <f t="shared" ref="F128:F133" si="47">VLOOKUP(K128,$M$168:$W$325,3,FALSE)</f>
        <v>Crop</v>
      </c>
      <c r="G128" s="71">
        <f t="shared" ref="G128:G133" si="48">VLOOKUP(K128,$M$168:$W$325,6,FALSE)</f>
        <v>0.25</v>
      </c>
      <c r="H128" s="72">
        <f t="shared" ref="H128:H133" si="49">VLOOKUP(K128,$M$168:$W$325,9,FALSE)</f>
        <v>2500</v>
      </c>
      <c r="I128" s="208"/>
      <c r="J128" s="202"/>
      <c r="K128" s="202">
        <v>102</v>
      </c>
      <c r="L128" s="202" t="s">
        <v>636</v>
      </c>
    </row>
    <row r="129" spans="1:12" x14ac:dyDescent="0.25">
      <c r="A129" s="202"/>
      <c r="B129" s="208"/>
      <c r="C129" s="342"/>
      <c r="D129" s="73">
        <f t="shared" si="45"/>
        <v>2</v>
      </c>
      <c r="E129" s="74" t="str">
        <f t="shared" si="46"/>
        <v>SOIL EROSION - Concentrated flow erosion</v>
      </c>
      <c r="F129" s="75" t="str">
        <f t="shared" si="47"/>
        <v>Crop</v>
      </c>
      <c r="G129" s="75">
        <f t="shared" si="48"/>
        <v>0.25</v>
      </c>
      <c r="H129" s="76">
        <f t="shared" si="49"/>
        <v>2500</v>
      </c>
      <c r="I129" s="208"/>
      <c r="J129" s="202"/>
      <c r="K129" s="202">
        <v>103</v>
      </c>
      <c r="L129" s="202" t="s">
        <v>636</v>
      </c>
    </row>
    <row r="130" spans="1:12" x14ac:dyDescent="0.25">
      <c r="A130" s="202"/>
      <c r="B130" s="208"/>
      <c r="C130" s="342"/>
      <c r="D130" s="73">
        <f t="shared" si="45"/>
        <v>3</v>
      </c>
      <c r="E130" s="74" t="str">
        <f t="shared" si="46"/>
        <v>EXCESS/INSUFFICIENT WATER - Inefficient use of irrigation water</v>
      </c>
      <c r="F130" s="75" t="str">
        <f t="shared" si="47"/>
        <v>Crop</v>
      </c>
      <c r="G130" s="75">
        <f t="shared" si="48"/>
        <v>0.15</v>
      </c>
      <c r="H130" s="76">
        <f t="shared" si="49"/>
        <v>400</v>
      </c>
      <c r="I130" s="208"/>
      <c r="J130" s="202"/>
      <c r="K130" s="202">
        <v>104</v>
      </c>
      <c r="L130" s="202" t="s">
        <v>636</v>
      </c>
    </row>
    <row r="131" spans="1:12" ht="24" x14ac:dyDescent="0.25">
      <c r="A131" s="202"/>
      <c r="B131" s="208"/>
      <c r="C131" s="342"/>
      <c r="D131" s="73">
        <f t="shared" si="45"/>
        <v>4</v>
      </c>
      <c r="E131" s="74" t="str">
        <f t="shared" si="46"/>
        <v>DEGRADED PLANT CONDITION - Undesirable plant productivity and health</v>
      </c>
      <c r="F131" s="75" t="str">
        <f t="shared" si="47"/>
        <v>Range</v>
      </c>
      <c r="G131" s="75">
        <f t="shared" si="48"/>
        <v>0.15</v>
      </c>
      <c r="H131" s="76">
        <f t="shared" si="49"/>
        <v>1000</v>
      </c>
      <c r="I131" s="208"/>
      <c r="J131" s="202"/>
      <c r="K131" s="202">
        <v>105</v>
      </c>
      <c r="L131" s="202" t="s">
        <v>636</v>
      </c>
    </row>
    <row r="132" spans="1:12" x14ac:dyDescent="0.25">
      <c r="A132" s="202"/>
      <c r="B132" s="208"/>
      <c r="C132" s="342"/>
      <c r="D132" s="73">
        <f t="shared" si="45"/>
        <v>5</v>
      </c>
      <c r="E132" s="74" t="str">
        <f t="shared" si="46"/>
        <v>LIVESTOCK PRODUCTION LIMITATIONS - Inadequate livestock water</v>
      </c>
      <c r="F132" s="75" t="str">
        <f t="shared" si="47"/>
        <v>Range</v>
      </c>
      <c r="G132" s="75">
        <f t="shared" si="48"/>
        <v>0.1</v>
      </c>
      <c r="H132" s="76">
        <f t="shared" si="49"/>
        <v>120</v>
      </c>
      <c r="I132" s="208"/>
      <c r="J132" s="202"/>
      <c r="K132" s="202">
        <v>106</v>
      </c>
      <c r="L132" s="202" t="s">
        <v>636</v>
      </c>
    </row>
    <row r="133" spans="1:12" ht="24" x14ac:dyDescent="0.25">
      <c r="A133" s="202"/>
      <c r="B133" s="211"/>
      <c r="C133" s="324"/>
      <c r="D133" s="79">
        <f t="shared" si="45"/>
        <v>6</v>
      </c>
      <c r="E133" s="80" t="str">
        <f t="shared" si="46"/>
        <v>DEGRADED PLANT CONDITION - Wildfire hazard, excessive biomass accumulation</v>
      </c>
      <c r="F133" s="81" t="str">
        <f t="shared" si="47"/>
        <v>Forest</v>
      </c>
      <c r="G133" s="81">
        <f t="shared" si="48"/>
        <v>0.1</v>
      </c>
      <c r="H133" s="82">
        <f t="shared" si="49"/>
        <v>35</v>
      </c>
      <c r="I133" s="208"/>
      <c r="J133" s="202"/>
      <c r="K133" s="202">
        <v>107</v>
      </c>
      <c r="L133" s="202" t="s">
        <v>636</v>
      </c>
    </row>
    <row r="134" spans="1:12" x14ac:dyDescent="0.25">
      <c r="A134" s="202"/>
      <c r="B134" s="202"/>
      <c r="C134" s="327"/>
      <c r="D134" s="202"/>
      <c r="E134" s="202"/>
      <c r="F134" s="202"/>
      <c r="G134" s="274">
        <f>SUM(G128:G133)</f>
        <v>1</v>
      </c>
      <c r="H134" s="76">
        <f>SUM(H128:H133)</f>
        <v>6555</v>
      </c>
      <c r="I134" s="208"/>
      <c r="J134" s="202"/>
      <c r="K134" s="202"/>
      <c r="L134" s="202"/>
    </row>
    <row r="135" spans="1:12" x14ac:dyDescent="0.25">
      <c r="A135" s="202"/>
      <c r="B135" s="202"/>
      <c r="C135" s="327"/>
      <c r="D135" s="202"/>
      <c r="E135" s="202"/>
      <c r="F135" s="202"/>
      <c r="G135" s="202"/>
      <c r="H135" s="202"/>
      <c r="I135" s="208"/>
      <c r="J135" s="202"/>
      <c r="K135" s="202"/>
      <c r="L135" s="202"/>
    </row>
    <row r="136" spans="1:12" ht="24" x14ac:dyDescent="0.25">
      <c r="A136" s="202"/>
      <c r="B136" s="209"/>
      <c r="C136" s="341" t="s">
        <v>772</v>
      </c>
      <c r="D136" s="69">
        <v>1</v>
      </c>
      <c r="E136" s="70" t="str">
        <f>VLOOKUP(K136,$M$168:$W$325,11,FALSE)</f>
        <v>INADEQUATE HABITAT FOR FISH AND WILDLIFE - Habitat degradation</v>
      </c>
      <c r="F136" s="71" t="str">
        <f>VLOOKUP(K136,$M$168:$W$325,3,FALSE)</f>
        <v>Crop</v>
      </c>
      <c r="G136" s="71">
        <f>VLOOKUP(K136,$M$168:$W$325,6,FALSE)</f>
        <v>0.06</v>
      </c>
      <c r="H136" s="72">
        <f>VLOOKUP(K136,$M$168:$W$325,9,FALSE)</f>
        <v>15</v>
      </c>
      <c r="I136" s="208"/>
      <c r="J136" s="202"/>
      <c r="K136" s="202">
        <v>108</v>
      </c>
      <c r="L136" s="202" t="s">
        <v>772</v>
      </c>
    </row>
    <row r="137" spans="1:12" ht="24" x14ac:dyDescent="0.25">
      <c r="A137" s="202"/>
      <c r="B137" s="208"/>
      <c r="C137" s="35"/>
      <c r="D137" s="73">
        <v>1</v>
      </c>
      <c r="E137" s="74" t="str">
        <f t="shared" ref="E137:E155" si="50">VLOOKUP(K137,$M$168:$W$325,11,FALSE)</f>
        <v>INADEQUATE HABITAT FOR FISH AND WILDLIFE - Habitat degradation</v>
      </c>
      <c r="F137" s="75" t="str">
        <f t="shared" ref="F137:F155" si="51">VLOOKUP(K137,$M$168:$W$325,3,FALSE)</f>
        <v>Forest</v>
      </c>
      <c r="G137" s="75">
        <f t="shared" ref="G137:G155" si="52">VLOOKUP(K137,$M$168:$W$325,6,FALSE)</f>
        <v>0.06</v>
      </c>
      <c r="H137" s="76">
        <f t="shared" ref="H137:H155" si="53">VLOOKUP(K137,$M$168:$W$325,9,FALSE)</f>
        <v>15</v>
      </c>
      <c r="I137" s="208"/>
      <c r="J137" s="202"/>
      <c r="K137" s="202">
        <f>K136+1</f>
        <v>109</v>
      </c>
      <c r="L137" s="202" t="s">
        <v>772</v>
      </c>
    </row>
    <row r="138" spans="1:12" ht="24" x14ac:dyDescent="0.25">
      <c r="A138" s="202"/>
      <c r="B138" s="208"/>
      <c r="C138" s="35"/>
      <c r="D138" s="73">
        <v>1</v>
      </c>
      <c r="E138" s="74" t="str">
        <f t="shared" si="50"/>
        <v>INADEQUATE HABITAT FOR FISH AND WILDLIFE - Habitat degradation</v>
      </c>
      <c r="F138" s="75" t="str">
        <f t="shared" si="51"/>
        <v>Farmstead</v>
      </c>
      <c r="G138" s="75">
        <f t="shared" si="52"/>
        <v>0.06</v>
      </c>
      <c r="H138" s="76">
        <f t="shared" si="53"/>
        <v>15</v>
      </c>
      <c r="I138" s="208"/>
      <c r="J138" s="202"/>
      <c r="K138" s="202">
        <f t="shared" ref="K138:K155" si="54">K137+1</f>
        <v>110</v>
      </c>
      <c r="L138" s="202" t="s">
        <v>772</v>
      </c>
    </row>
    <row r="139" spans="1:12" ht="24" x14ac:dyDescent="0.25">
      <c r="A139" s="202"/>
      <c r="B139" s="208"/>
      <c r="C139" s="35"/>
      <c r="D139" s="73">
        <v>1</v>
      </c>
      <c r="E139" s="74" t="str">
        <f t="shared" si="50"/>
        <v>INADEQUATE HABITAT FOR FISH AND WILDLIFE - Habitat degradation</v>
      </c>
      <c r="F139" s="75" t="str">
        <f t="shared" si="51"/>
        <v>Pasture</v>
      </c>
      <c r="G139" s="75">
        <f t="shared" si="52"/>
        <v>0.06</v>
      </c>
      <c r="H139" s="76">
        <f t="shared" si="53"/>
        <v>15</v>
      </c>
      <c r="I139" s="208"/>
      <c r="J139" s="202"/>
      <c r="K139" s="202">
        <f t="shared" si="54"/>
        <v>111</v>
      </c>
      <c r="L139" s="202" t="s">
        <v>772</v>
      </c>
    </row>
    <row r="140" spans="1:12" ht="24" x14ac:dyDescent="0.25">
      <c r="A140" s="202"/>
      <c r="B140" s="208"/>
      <c r="C140" s="35"/>
      <c r="D140" s="73">
        <v>1</v>
      </c>
      <c r="E140" s="74" t="str">
        <f t="shared" si="50"/>
        <v>INADEQUATE HABITAT FOR FISH AND WILDLIFE - Habitat degradation</v>
      </c>
      <c r="F140" s="75" t="str">
        <f t="shared" si="51"/>
        <v>Range</v>
      </c>
      <c r="G140" s="75">
        <f t="shared" si="52"/>
        <v>0.06</v>
      </c>
      <c r="H140" s="76">
        <f t="shared" si="53"/>
        <v>15</v>
      </c>
      <c r="I140" s="208"/>
      <c r="J140" s="202"/>
      <c r="K140" s="202">
        <f t="shared" si="54"/>
        <v>112</v>
      </c>
      <c r="L140" s="202" t="s">
        <v>772</v>
      </c>
    </row>
    <row r="141" spans="1:12" x14ac:dyDescent="0.25">
      <c r="A141" s="202"/>
      <c r="B141" s="208"/>
      <c r="C141" s="35"/>
      <c r="D141" s="73">
        <v>2</v>
      </c>
      <c r="E141" s="74" t="str">
        <f t="shared" si="50"/>
        <v>WATER QUALITY DEGRADATION - Excessive sediment in surface waters</v>
      </c>
      <c r="F141" s="75" t="str">
        <f t="shared" si="51"/>
        <v>Crop</v>
      </c>
      <c r="G141" s="75">
        <f t="shared" si="52"/>
        <v>0.05</v>
      </c>
      <c r="H141" s="76">
        <f t="shared" si="53"/>
        <v>100</v>
      </c>
      <c r="I141" s="208"/>
      <c r="J141" s="202"/>
      <c r="K141" s="202">
        <f t="shared" si="54"/>
        <v>113</v>
      </c>
      <c r="L141" s="202" t="s">
        <v>772</v>
      </c>
    </row>
    <row r="142" spans="1:12" x14ac:dyDescent="0.25">
      <c r="A142" s="202"/>
      <c r="B142" s="208"/>
      <c r="C142" s="35"/>
      <c r="D142" s="73">
        <v>2</v>
      </c>
      <c r="E142" s="74" t="str">
        <f t="shared" si="50"/>
        <v>WATER QUALITY DEGRADATION - Excessive sediment in surface waters</v>
      </c>
      <c r="F142" s="75" t="str">
        <f t="shared" si="51"/>
        <v>Forest</v>
      </c>
      <c r="G142" s="75">
        <f t="shared" si="52"/>
        <v>0.05</v>
      </c>
      <c r="H142" s="76">
        <f t="shared" si="53"/>
        <v>100</v>
      </c>
      <c r="I142" s="208"/>
      <c r="J142" s="202"/>
      <c r="K142" s="202">
        <f t="shared" si="54"/>
        <v>114</v>
      </c>
      <c r="L142" s="202" t="s">
        <v>772</v>
      </c>
    </row>
    <row r="143" spans="1:12" x14ac:dyDescent="0.25">
      <c r="A143" s="202"/>
      <c r="B143" s="208"/>
      <c r="C143" s="35"/>
      <c r="D143" s="73">
        <v>2</v>
      </c>
      <c r="E143" s="74" t="str">
        <f t="shared" si="50"/>
        <v>WATER QUALITY DEGRADATION - Excessive sediment in surface waters</v>
      </c>
      <c r="F143" s="75" t="str">
        <f t="shared" si="51"/>
        <v>Farmstead</v>
      </c>
      <c r="G143" s="75">
        <f t="shared" si="52"/>
        <v>0.05</v>
      </c>
      <c r="H143" s="76">
        <f t="shared" si="53"/>
        <v>100</v>
      </c>
      <c r="I143" s="208"/>
      <c r="J143" s="202"/>
      <c r="K143" s="202">
        <f t="shared" si="54"/>
        <v>115</v>
      </c>
      <c r="L143" s="202" t="s">
        <v>772</v>
      </c>
    </row>
    <row r="144" spans="1:12" x14ac:dyDescent="0.25">
      <c r="A144" s="202"/>
      <c r="B144" s="208"/>
      <c r="C144" s="35"/>
      <c r="D144" s="73">
        <v>2</v>
      </c>
      <c r="E144" s="74" t="str">
        <f t="shared" si="50"/>
        <v>WATER QUALITY DEGRADATION - Excessive sediment in surface waters</v>
      </c>
      <c r="F144" s="75" t="str">
        <f t="shared" si="51"/>
        <v>Pasture</v>
      </c>
      <c r="G144" s="75">
        <f t="shared" si="52"/>
        <v>0.05</v>
      </c>
      <c r="H144" s="76">
        <f t="shared" si="53"/>
        <v>100</v>
      </c>
      <c r="I144" s="208"/>
      <c r="J144" s="202"/>
      <c r="K144" s="202">
        <f t="shared" si="54"/>
        <v>116</v>
      </c>
      <c r="L144" s="202" t="s">
        <v>772</v>
      </c>
    </row>
    <row r="145" spans="1:12" x14ac:dyDescent="0.25">
      <c r="A145" s="202"/>
      <c r="B145" s="208"/>
      <c r="C145" s="35"/>
      <c r="D145" s="73">
        <v>2</v>
      </c>
      <c r="E145" s="74" t="str">
        <f t="shared" si="50"/>
        <v>WATER QUALITY DEGRADATION - Excessive sediment in surface waters</v>
      </c>
      <c r="F145" s="75" t="str">
        <f t="shared" si="51"/>
        <v>Range</v>
      </c>
      <c r="G145" s="75">
        <f t="shared" si="52"/>
        <v>0.05</v>
      </c>
      <c r="H145" s="76">
        <f t="shared" si="53"/>
        <v>100</v>
      </c>
      <c r="I145" s="208"/>
      <c r="J145" s="202"/>
      <c r="K145" s="202">
        <f t="shared" si="54"/>
        <v>117</v>
      </c>
      <c r="L145" s="202" t="s">
        <v>772</v>
      </c>
    </row>
    <row r="146" spans="1:12" ht="24" x14ac:dyDescent="0.25">
      <c r="A146" s="202"/>
      <c r="B146" s="208"/>
      <c r="C146" s="35"/>
      <c r="D146" s="73">
        <v>3</v>
      </c>
      <c r="E146" s="74" t="str">
        <f t="shared" si="50"/>
        <v>DEGRADED PLANT CONDITION - Undesirable plant productivity and health</v>
      </c>
      <c r="F146" s="75" t="str">
        <f t="shared" si="51"/>
        <v>Crop</v>
      </c>
      <c r="G146" s="75">
        <f t="shared" si="52"/>
        <v>0.05</v>
      </c>
      <c r="H146" s="76">
        <f t="shared" si="53"/>
        <v>1000</v>
      </c>
      <c r="I146" s="208"/>
      <c r="J146" s="202"/>
      <c r="K146" s="202">
        <f t="shared" si="54"/>
        <v>118</v>
      </c>
      <c r="L146" s="202" t="s">
        <v>772</v>
      </c>
    </row>
    <row r="147" spans="1:12" ht="24" x14ac:dyDescent="0.25">
      <c r="A147" s="202"/>
      <c r="B147" s="208"/>
      <c r="C147" s="35"/>
      <c r="D147" s="73">
        <v>3</v>
      </c>
      <c r="E147" s="74" t="str">
        <f t="shared" si="50"/>
        <v>DEGRADED PLANT CONDITION - Undesirable plant productivity and health</v>
      </c>
      <c r="F147" s="75" t="str">
        <f t="shared" si="51"/>
        <v>Forest</v>
      </c>
      <c r="G147" s="75">
        <f t="shared" si="52"/>
        <v>0.05</v>
      </c>
      <c r="H147" s="76">
        <f t="shared" si="53"/>
        <v>1000</v>
      </c>
      <c r="I147" s="208"/>
      <c r="J147" s="202"/>
      <c r="K147" s="202">
        <f t="shared" si="54"/>
        <v>119</v>
      </c>
      <c r="L147" s="202" t="s">
        <v>772</v>
      </c>
    </row>
    <row r="148" spans="1:12" ht="24" x14ac:dyDescent="0.25">
      <c r="A148" s="202"/>
      <c r="B148" s="208"/>
      <c r="C148" s="35"/>
      <c r="D148" s="73">
        <v>3</v>
      </c>
      <c r="E148" s="74" t="str">
        <f t="shared" si="50"/>
        <v>DEGRADED PLANT CONDITION - Undesirable plant productivity and health</v>
      </c>
      <c r="F148" s="75" t="str">
        <f t="shared" si="51"/>
        <v>Farmstead</v>
      </c>
      <c r="G148" s="75">
        <f t="shared" si="52"/>
        <v>0.05</v>
      </c>
      <c r="H148" s="76">
        <f t="shared" si="53"/>
        <v>0</v>
      </c>
      <c r="I148" s="208"/>
      <c r="J148" s="202"/>
      <c r="K148" s="202">
        <f t="shared" si="54"/>
        <v>120</v>
      </c>
      <c r="L148" s="202" t="s">
        <v>772</v>
      </c>
    </row>
    <row r="149" spans="1:12" ht="24" x14ac:dyDescent="0.25">
      <c r="A149" s="202"/>
      <c r="B149" s="208"/>
      <c r="C149" s="35"/>
      <c r="D149" s="73">
        <v>3</v>
      </c>
      <c r="E149" s="74" t="str">
        <f t="shared" si="50"/>
        <v>DEGRADED PLANT CONDITION - Undesirable plant productivity and health</v>
      </c>
      <c r="F149" s="75" t="str">
        <f t="shared" si="51"/>
        <v>Pasture</v>
      </c>
      <c r="G149" s="75">
        <f t="shared" si="52"/>
        <v>0.05</v>
      </c>
      <c r="H149" s="76">
        <f t="shared" si="53"/>
        <v>1000</v>
      </c>
      <c r="I149" s="208"/>
      <c r="J149" s="202"/>
      <c r="K149" s="202">
        <f t="shared" si="54"/>
        <v>121</v>
      </c>
      <c r="L149" s="202" t="s">
        <v>772</v>
      </c>
    </row>
    <row r="150" spans="1:12" ht="24" x14ac:dyDescent="0.25">
      <c r="A150" s="202"/>
      <c r="B150" s="208"/>
      <c r="C150" s="35"/>
      <c r="D150" s="73">
        <v>3</v>
      </c>
      <c r="E150" s="74" t="str">
        <f t="shared" si="50"/>
        <v>DEGRADED PLANT CONDITION - Undesirable plant productivity and health</v>
      </c>
      <c r="F150" s="75" t="str">
        <f t="shared" si="51"/>
        <v>Range</v>
      </c>
      <c r="G150" s="75">
        <f t="shared" si="52"/>
        <v>0.05</v>
      </c>
      <c r="H150" s="76">
        <f t="shared" si="53"/>
        <v>1000</v>
      </c>
      <c r="I150" s="208"/>
      <c r="J150" s="202"/>
      <c r="K150" s="202">
        <f t="shared" si="54"/>
        <v>122</v>
      </c>
      <c r="L150" s="202" t="s">
        <v>772</v>
      </c>
    </row>
    <row r="151" spans="1:12" x14ac:dyDescent="0.25">
      <c r="A151" s="202"/>
      <c r="B151" s="208"/>
      <c r="C151" s="35"/>
      <c r="D151" s="73">
        <v>4</v>
      </c>
      <c r="E151" s="74" t="str">
        <f t="shared" si="50"/>
        <v>EXCESS/INSUFFICIENT WATER - Inefficient use of irrigation water</v>
      </c>
      <c r="F151" s="75" t="str">
        <f t="shared" si="51"/>
        <v>Crop</v>
      </c>
      <c r="G151" s="75">
        <f t="shared" si="52"/>
        <v>0.04</v>
      </c>
      <c r="H151" s="76">
        <f t="shared" si="53"/>
        <v>500</v>
      </c>
      <c r="I151" s="208"/>
      <c r="J151" s="202"/>
      <c r="K151" s="202">
        <f t="shared" si="54"/>
        <v>123</v>
      </c>
      <c r="L151" s="202" t="s">
        <v>772</v>
      </c>
    </row>
    <row r="152" spans="1:12" x14ac:dyDescent="0.25">
      <c r="A152" s="202"/>
      <c r="B152" s="208"/>
      <c r="C152" s="35"/>
      <c r="D152" s="73">
        <v>4</v>
      </c>
      <c r="E152" s="74" t="str">
        <f t="shared" si="50"/>
        <v>EXCESS/INSUFFICIENT WATER - Inefficient use of irrigation water</v>
      </c>
      <c r="F152" s="75" t="str">
        <f t="shared" si="51"/>
        <v>Forest</v>
      </c>
      <c r="G152" s="75">
        <f t="shared" si="52"/>
        <v>0.04</v>
      </c>
      <c r="H152" s="76">
        <f t="shared" si="53"/>
        <v>0</v>
      </c>
      <c r="I152" s="208"/>
      <c r="J152" s="202"/>
      <c r="K152" s="202">
        <f t="shared" si="54"/>
        <v>124</v>
      </c>
      <c r="L152" s="202" t="s">
        <v>772</v>
      </c>
    </row>
    <row r="153" spans="1:12" x14ac:dyDescent="0.25">
      <c r="A153" s="202"/>
      <c r="B153" s="208"/>
      <c r="C153" s="35"/>
      <c r="D153" s="73">
        <v>4</v>
      </c>
      <c r="E153" s="74" t="str">
        <f t="shared" si="50"/>
        <v>EXCESS/INSUFFICIENT WATER - Inefficient use of irrigation water</v>
      </c>
      <c r="F153" s="75" t="str">
        <f t="shared" si="51"/>
        <v>Farmstead</v>
      </c>
      <c r="G153" s="75">
        <f t="shared" si="52"/>
        <v>0.04</v>
      </c>
      <c r="H153" s="76">
        <f t="shared" si="53"/>
        <v>0</v>
      </c>
      <c r="I153" s="208"/>
      <c r="J153" s="202"/>
      <c r="K153" s="202">
        <f t="shared" si="54"/>
        <v>125</v>
      </c>
      <c r="L153" s="202" t="s">
        <v>772</v>
      </c>
    </row>
    <row r="154" spans="1:12" x14ac:dyDescent="0.25">
      <c r="A154" s="202"/>
      <c r="B154" s="208"/>
      <c r="C154" s="35"/>
      <c r="D154" s="73">
        <v>4</v>
      </c>
      <c r="E154" s="74" t="str">
        <f t="shared" si="50"/>
        <v>EXCESS/INSUFFICIENT WATER - Inefficient use of irrigation water</v>
      </c>
      <c r="F154" s="75" t="str">
        <f t="shared" si="51"/>
        <v>Pasture</v>
      </c>
      <c r="G154" s="75">
        <f t="shared" si="52"/>
        <v>0.04</v>
      </c>
      <c r="H154" s="76">
        <f t="shared" si="53"/>
        <v>500</v>
      </c>
      <c r="I154" s="208"/>
      <c r="J154" s="202"/>
      <c r="K154" s="202">
        <f t="shared" si="54"/>
        <v>126</v>
      </c>
      <c r="L154" s="202" t="s">
        <v>772</v>
      </c>
    </row>
    <row r="155" spans="1:12" x14ac:dyDescent="0.25">
      <c r="A155" s="202"/>
      <c r="B155" s="211"/>
      <c r="C155" s="39"/>
      <c r="D155" s="79">
        <v>4</v>
      </c>
      <c r="E155" s="80" t="str">
        <f t="shared" si="50"/>
        <v>EXCESS/INSUFFICIENT WATER - Inefficient use of irrigation water</v>
      </c>
      <c r="F155" s="81" t="str">
        <f t="shared" si="51"/>
        <v>Range</v>
      </c>
      <c r="G155" s="81">
        <f t="shared" si="52"/>
        <v>0.04</v>
      </c>
      <c r="H155" s="82">
        <f t="shared" si="53"/>
        <v>0</v>
      </c>
      <c r="I155" s="208"/>
      <c r="J155" s="202"/>
      <c r="K155" s="202">
        <f t="shared" si="54"/>
        <v>127</v>
      </c>
      <c r="L155" s="202" t="s">
        <v>772</v>
      </c>
    </row>
    <row r="156" spans="1:12" x14ac:dyDescent="0.25">
      <c r="A156" s="202"/>
      <c r="B156" s="202"/>
      <c r="C156" s="202"/>
      <c r="D156" s="202"/>
      <c r="E156" s="202"/>
      <c r="F156" s="202"/>
      <c r="G156" s="274">
        <f>SUM(G136:G155)</f>
        <v>1.0000000000000002</v>
      </c>
      <c r="H156" s="76">
        <f>SUM(H136:H155)</f>
        <v>5575</v>
      </c>
      <c r="I156" s="208"/>
      <c r="J156" s="202"/>
      <c r="K156" s="202"/>
      <c r="L156" s="202"/>
    </row>
    <row r="167" spans="3:24" x14ac:dyDescent="0.25">
      <c r="M167" s="201"/>
      <c r="N167" s="201" t="s">
        <v>407</v>
      </c>
      <c r="O167" s="201" t="s">
        <v>240</v>
      </c>
      <c r="P167" s="201" t="s">
        <v>238</v>
      </c>
      <c r="Q167" s="201" t="s">
        <v>239</v>
      </c>
      <c r="R167" s="201" t="s">
        <v>408</v>
      </c>
      <c r="S167" s="201" t="s">
        <v>376</v>
      </c>
      <c r="T167" s="201" t="s">
        <v>409</v>
      </c>
      <c r="U167" s="201" t="s">
        <v>771</v>
      </c>
      <c r="V167" s="201" t="s">
        <v>410</v>
      </c>
      <c r="W167" s="137"/>
    </row>
    <row r="168" spans="3:24" x14ac:dyDescent="0.25">
      <c r="M168" s="201">
        <v>1</v>
      </c>
      <c r="N168" s="267">
        <v>2020</v>
      </c>
      <c r="O168" s="267" t="s">
        <v>3</v>
      </c>
      <c r="P168" s="270">
        <v>1</v>
      </c>
      <c r="Q168" s="267">
        <v>1</v>
      </c>
      <c r="R168" s="271">
        <v>0.31</v>
      </c>
      <c r="S168" s="131"/>
      <c r="T168" s="131"/>
      <c r="U168" s="272">
        <v>100000</v>
      </c>
      <c r="V168" s="267" t="s">
        <v>220</v>
      </c>
      <c r="W168" s="273" t="str">
        <f>VLOOKUP(P168,'old -National RCs'!$K$20:$P$50,6,FALSE)</f>
        <v>SOIL EROSION - Sheet, rill, and wind erosion</v>
      </c>
      <c r="X168" s="202"/>
    </row>
    <row r="169" spans="3:24" x14ac:dyDescent="0.25">
      <c r="C169" s="15"/>
      <c r="D169" s="123"/>
      <c r="E169" s="15"/>
      <c r="F169" s="130"/>
      <c r="G169" s="131"/>
      <c r="H169" s="131"/>
      <c r="I169" s="15"/>
      <c r="M169" s="201">
        <v>2</v>
      </c>
      <c r="N169" s="267">
        <v>2020</v>
      </c>
      <c r="O169" s="267" t="s">
        <v>3</v>
      </c>
      <c r="P169" s="270">
        <v>10</v>
      </c>
      <c r="Q169" s="267">
        <v>2</v>
      </c>
      <c r="R169" s="271">
        <v>0.28000000000000003</v>
      </c>
      <c r="S169" s="131"/>
      <c r="T169" s="131"/>
      <c r="U169" s="272">
        <v>10000</v>
      </c>
      <c r="V169" s="267" t="s">
        <v>220</v>
      </c>
      <c r="W169" s="273" t="str">
        <f>VLOOKUP(P169,'old -National RCs'!$K$20:$P$50,6,FALSE)</f>
        <v>EXCESS/INSUFFICIENT WATER - Inefficient use of irrigation water</v>
      </c>
    </row>
    <row r="170" spans="3:24" x14ac:dyDescent="0.25">
      <c r="C170" s="15"/>
      <c r="D170" s="123"/>
      <c r="E170" s="15"/>
      <c r="F170" s="130"/>
      <c r="G170" s="131"/>
      <c r="H170" s="131"/>
      <c r="I170" s="15"/>
      <c r="M170" s="201">
        <v>3</v>
      </c>
      <c r="N170" s="267">
        <v>2020</v>
      </c>
      <c r="O170" s="267" t="s">
        <v>260</v>
      </c>
      <c r="P170" s="270">
        <v>18</v>
      </c>
      <c r="Q170" s="267">
        <v>3</v>
      </c>
      <c r="R170" s="271">
        <v>0.1</v>
      </c>
      <c r="S170" s="131"/>
      <c r="T170" s="131"/>
      <c r="U170" s="272">
        <v>10000</v>
      </c>
      <c r="V170" s="267" t="s">
        <v>220</v>
      </c>
      <c r="W170" s="273" t="str">
        <f>VLOOKUP(P170,'old -National RCs'!$K$20:$P$50,6,FALSE)</f>
        <v>DEGRADED PLANT CONDITION - Undesirable plant productivity and health</v>
      </c>
    </row>
    <row r="171" spans="3:24" x14ac:dyDescent="0.25">
      <c r="C171" s="15"/>
      <c r="D171" s="123"/>
      <c r="E171" s="15"/>
      <c r="F171" s="130"/>
      <c r="G171" s="131"/>
      <c r="H171" s="131"/>
      <c r="I171" s="15"/>
      <c r="M171" s="201">
        <v>4</v>
      </c>
      <c r="N171" s="267">
        <v>2020</v>
      </c>
      <c r="O171" s="267" t="s">
        <v>2</v>
      </c>
      <c r="P171" s="270">
        <v>18</v>
      </c>
      <c r="Q171" s="267">
        <v>3</v>
      </c>
      <c r="R171" s="271">
        <v>0.09</v>
      </c>
      <c r="S171" s="131"/>
      <c r="T171" s="131"/>
      <c r="U171" s="272">
        <v>100000</v>
      </c>
      <c r="V171" s="267" t="s">
        <v>220</v>
      </c>
      <c r="W171" s="273" t="str">
        <f>VLOOKUP(P171,'old -National RCs'!$K$20:$P$50,6,FALSE)</f>
        <v>DEGRADED PLANT CONDITION - Undesirable plant productivity and health</v>
      </c>
    </row>
    <row r="172" spans="3:24" x14ac:dyDescent="0.25">
      <c r="C172" s="15"/>
      <c r="D172" s="123"/>
      <c r="E172" s="15"/>
      <c r="F172" s="130"/>
      <c r="G172" s="131"/>
      <c r="H172" s="131"/>
      <c r="I172" s="15"/>
      <c r="M172" s="201">
        <v>5</v>
      </c>
      <c r="N172" s="267">
        <v>2020</v>
      </c>
      <c r="O172" s="267" t="s">
        <v>3</v>
      </c>
      <c r="P172" s="270">
        <v>12</v>
      </c>
      <c r="Q172" s="267">
        <v>4</v>
      </c>
      <c r="R172" s="271">
        <v>0.09</v>
      </c>
      <c r="S172" s="131"/>
      <c r="T172" s="131"/>
      <c r="U172" s="272">
        <v>10000</v>
      </c>
      <c r="V172" s="267" t="s">
        <v>220</v>
      </c>
      <c r="W172" s="273" t="str">
        <f>VLOOKUP(P172,'old -National RCs'!$K$20:$P$50,6,FALSE)</f>
        <v>WATER QUALITY DEGRADATION - Pesticides transported to surface and ground waters</v>
      </c>
    </row>
    <row r="173" spans="3:24" x14ac:dyDescent="0.25">
      <c r="C173" s="15"/>
      <c r="D173" s="123"/>
      <c r="E173" s="15"/>
      <c r="F173" s="130"/>
      <c r="G173" s="131"/>
      <c r="H173" s="131"/>
      <c r="I173" s="15"/>
      <c r="M173" s="201">
        <v>6</v>
      </c>
      <c r="N173" s="267">
        <v>2020</v>
      </c>
      <c r="O173" s="267" t="s">
        <v>3</v>
      </c>
      <c r="P173" s="270">
        <v>16</v>
      </c>
      <c r="Q173" s="267">
        <v>5</v>
      </c>
      <c r="R173" s="271">
        <v>0.13</v>
      </c>
      <c r="S173" s="131"/>
      <c r="T173" s="131"/>
      <c r="U173" s="272">
        <v>50000</v>
      </c>
      <c r="V173" s="267" t="s">
        <v>220</v>
      </c>
      <c r="W173" s="273" t="str">
        <f>VLOOKUP(P173,'old -National RCs'!$K$20:$P$50,6,FALSE)</f>
        <v>WATER QUALITY DEGRADATION - Excessive sediment in surface waters</v>
      </c>
    </row>
    <row r="174" spans="3:24" x14ac:dyDescent="0.25">
      <c r="C174" s="15"/>
      <c r="D174" s="123"/>
      <c r="E174" s="15"/>
      <c r="F174" s="130"/>
      <c r="G174" s="131"/>
      <c r="H174" s="131"/>
      <c r="I174" s="15"/>
      <c r="M174" s="201">
        <v>7</v>
      </c>
      <c r="N174" s="267">
        <v>2020</v>
      </c>
      <c r="O174" s="267" t="s">
        <v>3</v>
      </c>
      <c r="P174" s="270">
        <v>10</v>
      </c>
      <c r="Q174" s="267">
        <v>1</v>
      </c>
      <c r="R174" s="271">
        <v>0.25</v>
      </c>
      <c r="S174" s="131"/>
      <c r="T174" s="131"/>
      <c r="U174" s="272">
        <v>80</v>
      </c>
      <c r="V174" s="267" t="s">
        <v>628</v>
      </c>
      <c r="W174" s="273" t="str">
        <f>VLOOKUP(P174,'old -National RCs'!$K$20:$P$50,6,FALSE)</f>
        <v>EXCESS/INSUFFICIENT WATER - Inefficient use of irrigation water</v>
      </c>
      <c r="X174" s="202"/>
    </row>
    <row r="175" spans="3:24" x14ac:dyDescent="0.25">
      <c r="C175" s="15"/>
      <c r="D175" s="123"/>
      <c r="E175" s="15"/>
      <c r="F175" s="130"/>
      <c r="G175" s="131"/>
      <c r="H175" s="131"/>
      <c r="I175" s="15"/>
      <c r="M175" s="201">
        <v>8</v>
      </c>
      <c r="N175" s="267">
        <v>2020</v>
      </c>
      <c r="O175" s="267" t="s">
        <v>1</v>
      </c>
      <c r="P175" s="270">
        <v>10</v>
      </c>
      <c r="Q175" s="267">
        <v>1</v>
      </c>
      <c r="R175" s="271">
        <v>0.05</v>
      </c>
      <c r="S175" s="131"/>
      <c r="T175" s="131"/>
      <c r="U175" s="272">
        <v>20</v>
      </c>
      <c r="V175" s="267" t="s">
        <v>628</v>
      </c>
      <c r="W175" s="273" t="str">
        <f>VLOOKUP(P175,'old -National RCs'!$K$20:$P$50,6,FALSE)</f>
        <v>EXCESS/INSUFFICIENT WATER - Inefficient use of irrigation water</v>
      </c>
    </row>
    <row r="176" spans="3:24" x14ac:dyDescent="0.25">
      <c r="C176" s="15"/>
      <c r="D176" s="123"/>
      <c r="E176" s="15"/>
      <c r="F176" s="130"/>
      <c r="G176" s="131"/>
      <c r="H176" s="131"/>
      <c r="I176" s="15"/>
      <c r="M176" s="201">
        <v>9</v>
      </c>
      <c r="N176" s="267">
        <v>2020</v>
      </c>
      <c r="O176" s="267" t="s">
        <v>3</v>
      </c>
      <c r="P176" s="270">
        <v>28</v>
      </c>
      <c r="Q176" s="267">
        <v>2</v>
      </c>
      <c r="R176" s="271">
        <v>0.25</v>
      </c>
      <c r="S176" s="131"/>
      <c r="T176" s="131"/>
      <c r="U176" s="272">
        <v>175</v>
      </c>
      <c r="V176" s="267" t="s">
        <v>628</v>
      </c>
      <c r="W176" s="273" t="str">
        <f>VLOOKUP(P176,'old -National RCs'!$K$20:$P$50,6,FALSE)</f>
        <v>AIR QUALITY IMPACTS - Emissions of Particulate Matter(PM) and PM Precursors</v>
      </c>
    </row>
    <row r="177" spans="3:23" x14ac:dyDescent="0.25">
      <c r="C177" s="15"/>
      <c r="D177" s="123"/>
      <c r="E177" s="15"/>
      <c r="F177" s="130"/>
      <c r="G177" s="131"/>
      <c r="H177" s="131"/>
      <c r="I177" s="15"/>
      <c r="M177" s="201">
        <v>10</v>
      </c>
      <c r="N177" s="267">
        <v>2020</v>
      </c>
      <c r="O177" s="267" t="s">
        <v>260</v>
      </c>
      <c r="P177" s="270">
        <v>18</v>
      </c>
      <c r="Q177" s="267">
        <v>3</v>
      </c>
      <c r="R177" s="271">
        <v>0.1</v>
      </c>
      <c r="S177" s="131"/>
      <c r="T177" s="131"/>
      <c r="U177" s="272">
        <v>5000</v>
      </c>
      <c r="V177" s="267" t="s">
        <v>628</v>
      </c>
      <c r="W177" s="273" t="str">
        <f>VLOOKUP(P177,'old -National RCs'!$K$20:$P$50,6,FALSE)</f>
        <v>DEGRADED PLANT CONDITION - Undesirable plant productivity and health</v>
      </c>
    </row>
    <row r="178" spans="3:23" x14ac:dyDescent="0.25">
      <c r="C178" s="15"/>
      <c r="D178" s="17"/>
      <c r="E178" s="15"/>
      <c r="F178" s="130"/>
      <c r="G178" s="131"/>
      <c r="H178" s="131"/>
      <c r="I178" s="15"/>
      <c r="M178" s="201">
        <v>11</v>
      </c>
      <c r="N178" s="267">
        <v>2020</v>
      </c>
      <c r="O178" s="267" t="s">
        <v>2</v>
      </c>
      <c r="P178" s="270">
        <v>18</v>
      </c>
      <c r="Q178" s="267">
        <v>3</v>
      </c>
      <c r="R178" s="271">
        <v>0.1</v>
      </c>
      <c r="S178" s="131"/>
      <c r="T178" s="131"/>
      <c r="U178" s="272">
        <v>0</v>
      </c>
      <c r="V178" s="267" t="s">
        <v>628</v>
      </c>
      <c r="W178" s="273" t="str">
        <f>VLOOKUP(P178,'old -National RCs'!$K$20:$P$50,6,FALSE)</f>
        <v>DEGRADED PLANT CONDITION - Undesirable plant productivity and health</v>
      </c>
    </row>
    <row r="179" spans="3:23" x14ac:dyDescent="0.25">
      <c r="C179" s="15"/>
      <c r="D179" s="17"/>
      <c r="E179" s="15"/>
      <c r="F179" s="130"/>
      <c r="G179" s="131"/>
      <c r="H179" s="131"/>
      <c r="I179" s="15"/>
      <c r="M179" s="201">
        <v>12</v>
      </c>
      <c r="N179" s="267">
        <v>2020</v>
      </c>
      <c r="O179" s="267" t="s">
        <v>3</v>
      </c>
      <c r="P179" s="270">
        <v>6</v>
      </c>
      <c r="Q179" s="267">
        <v>4</v>
      </c>
      <c r="R179" s="271">
        <v>0.15</v>
      </c>
      <c r="S179" s="131"/>
      <c r="T179" s="131"/>
      <c r="U179" s="272">
        <v>0</v>
      </c>
      <c r="V179" s="267" t="s">
        <v>628</v>
      </c>
      <c r="W179" s="273" t="str">
        <f>VLOOKUP(P179,'old -National RCs'!$K$20:$P$50,6,FALSE)</f>
        <v>DEGRADATION - Organic matter depletion</v>
      </c>
    </row>
    <row r="180" spans="3:23" x14ac:dyDescent="0.25">
      <c r="C180" s="15"/>
      <c r="D180" s="17"/>
      <c r="E180" s="15"/>
      <c r="F180" s="130"/>
      <c r="G180" s="131"/>
      <c r="H180" s="131"/>
      <c r="I180" s="15"/>
      <c r="M180" s="201">
        <v>13</v>
      </c>
      <c r="N180" s="267">
        <v>2020</v>
      </c>
      <c r="O180" s="267" t="s">
        <v>3</v>
      </c>
      <c r="P180" s="270">
        <v>22</v>
      </c>
      <c r="Q180" s="267">
        <v>5</v>
      </c>
      <c r="R180" s="271">
        <v>0.02</v>
      </c>
      <c r="S180" s="131"/>
      <c r="T180" s="131"/>
      <c r="U180" s="272">
        <v>0</v>
      </c>
      <c r="V180" s="267" t="s">
        <v>628</v>
      </c>
      <c r="W180" s="273" t="str">
        <f>VLOOKUP(P180,'old -National RCs'!$K$20:$P$50,6,FALSE)</f>
        <v>INADEQUATE HABITAT FOR FISH AND WILDLIFE - Habitat degradation</v>
      </c>
    </row>
    <row r="181" spans="3:23" x14ac:dyDescent="0.25">
      <c r="C181" s="15"/>
      <c r="D181" s="17"/>
      <c r="E181" s="15"/>
      <c r="F181" s="130"/>
      <c r="G181" s="131"/>
      <c r="H181" s="131"/>
      <c r="I181" s="15"/>
      <c r="M181" s="201">
        <v>14</v>
      </c>
      <c r="N181" s="267">
        <v>2020</v>
      </c>
      <c r="O181" s="267" t="s">
        <v>260</v>
      </c>
      <c r="P181" s="270">
        <v>22</v>
      </c>
      <c r="Q181" s="267">
        <v>5</v>
      </c>
      <c r="R181" s="271">
        <v>0.03</v>
      </c>
      <c r="S181" s="131"/>
      <c r="T181" s="131"/>
      <c r="U181" s="272">
        <v>200</v>
      </c>
      <c r="V181" s="267" t="s">
        <v>628</v>
      </c>
      <c r="W181" s="273" t="str">
        <f>VLOOKUP(P181,'old -National RCs'!$K$20:$P$50,6,FALSE)</f>
        <v>INADEQUATE HABITAT FOR FISH AND WILDLIFE - Habitat degradation</v>
      </c>
    </row>
    <row r="182" spans="3:23" x14ac:dyDescent="0.25">
      <c r="C182" s="15"/>
      <c r="D182" s="17"/>
      <c r="E182" s="15"/>
      <c r="F182" s="130"/>
      <c r="G182" s="131"/>
      <c r="H182" s="131"/>
      <c r="I182" s="15"/>
      <c r="M182" s="201">
        <v>15</v>
      </c>
      <c r="N182" s="267">
        <v>2020</v>
      </c>
      <c r="O182" s="267" t="s">
        <v>411</v>
      </c>
      <c r="P182" s="270">
        <v>22</v>
      </c>
      <c r="Q182" s="267">
        <v>5</v>
      </c>
      <c r="R182" s="271">
        <v>0.01</v>
      </c>
      <c r="S182" s="131"/>
      <c r="T182" s="131"/>
      <c r="U182" s="272">
        <v>0</v>
      </c>
      <c r="V182" s="267" t="s">
        <v>628</v>
      </c>
      <c r="W182" s="273" t="str">
        <f>VLOOKUP(P182,'old -National RCs'!$K$20:$P$50,6,FALSE)</f>
        <v>INADEQUATE HABITAT FOR FISH AND WILDLIFE - Habitat degradation</v>
      </c>
    </row>
    <row r="183" spans="3:23" x14ac:dyDescent="0.25">
      <c r="C183" s="15"/>
      <c r="D183" s="17"/>
      <c r="E183" s="15"/>
      <c r="F183" s="130"/>
      <c r="G183" s="131"/>
      <c r="H183" s="131"/>
      <c r="I183" s="15"/>
      <c r="M183" s="201">
        <v>16</v>
      </c>
      <c r="N183" s="267">
        <v>2020</v>
      </c>
      <c r="O183" s="267" t="s">
        <v>2</v>
      </c>
      <c r="P183" s="270">
        <v>22</v>
      </c>
      <c r="Q183" s="267">
        <v>5</v>
      </c>
      <c r="R183" s="271">
        <v>0.04</v>
      </c>
      <c r="S183" s="131"/>
      <c r="T183" s="131"/>
      <c r="U183" s="272">
        <v>200</v>
      </c>
      <c r="V183" s="267" t="s">
        <v>628</v>
      </c>
      <c r="W183" s="273" t="str">
        <f>VLOOKUP(P183,'old -National RCs'!$K$20:$P$50,6,FALSE)</f>
        <v>INADEQUATE HABITAT FOR FISH AND WILDLIFE - Habitat degradation</v>
      </c>
    </row>
    <row r="184" spans="3:23" x14ac:dyDescent="0.25">
      <c r="C184" s="15"/>
      <c r="D184" s="17"/>
      <c r="E184" s="15"/>
      <c r="F184" s="130"/>
      <c r="G184" s="131"/>
      <c r="H184" s="131"/>
      <c r="I184" s="15"/>
      <c r="M184" s="201">
        <v>17</v>
      </c>
      <c r="N184" s="267">
        <v>2020</v>
      </c>
      <c r="O184" s="267" t="s">
        <v>3</v>
      </c>
      <c r="P184" s="270">
        <v>10</v>
      </c>
      <c r="Q184" s="267">
        <v>1</v>
      </c>
      <c r="R184" s="271">
        <v>0.35</v>
      </c>
      <c r="S184" s="15"/>
      <c r="T184" s="15"/>
      <c r="U184" s="267">
        <v>100</v>
      </c>
      <c r="V184" s="267" t="s">
        <v>629</v>
      </c>
      <c r="W184" s="273" t="str">
        <f>VLOOKUP(P184,'old -National RCs'!$K$20:$P$50,6,FALSE)</f>
        <v>EXCESS/INSUFFICIENT WATER - Inefficient use of irrigation water</v>
      </c>
    </row>
    <row r="185" spans="3:23" x14ac:dyDescent="0.25">
      <c r="C185" s="15"/>
      <c r="D185" s="17"/>
      <c r="E185" s="15"/>
      <c r="F185" s="130"/>
      <c r="G185" s="131"/>
      <c r="H185" s="131"/>
      <c r="I185" s="15"/>
      <c r="M185" s="201">
        <v>18</v>
      </c>
      <c r="N185" s="267">
        <v>2020</v>
      </c>
      <c r="O185" s="267" t="s">
        <v>2</v>
      </c>
      <c r="P185" s="270">
        <v>18</v>
      </c>
      <c r="Q185" s="267">
        <v>2</v>
      </c>
      <c r="R185" s="271">
        <v>0.2</v>
      </c>
      <c r="S185" s="15"/>
      <c r="T185" s="15"/>
      <c r="U185" s="267">
        <v>1000</v>
      </c>
      <c r="V185" s="267" t="s">
        <v>629</v>
      </c>
      <c r="W185" s="273" t="str">
        <f>VLOOKUP(P185,'old -National RCs'!$K$20:$P$50,6,FALSE)</f>
        <v>DEGRADED PLANT CONDITION - Undesirable plant productivity and health</v>
      </c>
    </row>
    <row r="186" spans="3:23" x14ac:dyDescent="0.25">
      <c r="C186" s="15"/>
      <c r="D186" s="17"/>
      <c r="E186" s="15"/>
      <c r="F186" s="130"/>
      <c r="G186" s="131"/>
      <c r="H186" s="131"/>
      <c r="I186" s="15"/>
      <c r="M186" s="201">
        <v>19</v>
      </c>
      <c r="N186" s="267">
        <v>2020</v>
      </c>
      <c r="O186" s="267" t="s">
        <v>260</v>
      </c>
      <c r="P186" s="270">
        <v>21</v>
      </c>
      <c r="Q186" s="267">
        <v>3</v>
      </c>
      <c r="R186" s="271">
        <v>0.15</v>
      </c>
      <c r="S186" s="15"/>
      <c r="T186" s="15"/>
      <c r="U186" s="267">
        <v>125</v>
      </c>
      <c r="V186" s="267" t="s">
        <v>629</v>
      </c>
      <c r="W186" s="273" t="str">
        <f>VLOOKUP(P186,'old -National RCs'!$K$20:$P$50,6,FALSE)</f>
        <v>DEGRADED PLANT CONDITION - Wildfire hazard, excessive biomass accumulation</v>
      </c>
    </row>
    <row r="187" spans="3:23" x14ac:dyDescent="0.25">
      <c r="C187" s="15"/>
      <c r="D187" s="17"/>
      <c r="E187" s="15"/>
      <c r="F187" s="130"/>
      <c r="G187" s="131"/>
      <c r="H187" s="131"/>
      <c r="I187" s="15"/>
      <c r="M187" s="201">
        <v>20</v>
      </c>
      <c r="N187" s="267">
        <v>2020</v>
      </c>
      <c r="O187" s="276" t="s">
        <v>1</v>
      </c>
      <c r="P187" s="277">
        <v>6</v>
      </c>
      <c r="Q187" s="276">
        <v>4</v>
      </c>
      <c r="R187" s="278">
        <v>0.15</v>
      </c>
      <c r="S187" s="275"/>
      <c r="T187" s="135"/>
      <c r="U187" s="276">
        <v>1000</v>
      </c>
      <c r="V187" s="267" t="s">
        <v>629</v>
      </c>
      <c r="W187" s="273" t="str">
        <f>VLOOKUP(P187,'old -National RCs'!$K$20:$P$50,6,FALSE)</f>
        <v>DEGRADATION - Organic matter depletion</v>
      </c>
    </row>
    <row r="188" spans="3:23" x14ac:dyDescent="0.25">
      <c r="C188" s="15"/>
      <c r="D188" s="17"/>
      <c r="E188" s="15"/>
      <c r="F188" s="130"/>
      <c r="G188" s="131"/>
      <c r="H188" s="131"/>
      <c r="I188" s="15"/>
      <c r="M188" s="201">
        <v>21</v>
      </c>
      <c r="N188" s="267">
        <v>2020</v>
      </c>
      <c r="O188" s="276" t="s">
        <v>1</v>
      </c>
      <c r="P188" s="277">
        <v>16</v>
      </c>
      <c r="Q188" s="276">
        <v>5</v>
      </c>
      <c r="R188" s="278">
        <v>0.15</v>
      </c>
      <c r="S188" s="135"/>
      <c r="T188" s="135"/>
      <c r="U188" s="276">
        <v>1000</v>
      </c>
      <c r="V188" s="267" t="s">
        <v>629</v>
      </c>
      <c r="W188" s="273" t="str">
        <f>VLOOKUP(P188,'old -National RCs'!$K$20:$P$50,6,FALSE)</f>
        <v>WATER QUALITY DEGRADATION - Excessive sediment in surface waters</v>
      </c>
    </row>
    <row r="189" spans="3:23" x14ac:dyDescent="0.25">
      <c r="C189" s="15"/>
      <c r="D189" s="17"/>
      <c r="E189" s="15"/>
      <c r="F189" s="130"/>
      <c r="G189" s="131"/>
      <c r="H189" s="131"/>
      <c r="I189" s="15"/>
      <c r="M189" s="201">
        <v>22</v>
      </c>
      <c r="N189" s="267">
        <v>2020</v>
      </c>
      <c r="O189" s="267" t="s">
        <v>3</v>
      </c>
      <c r="P189" s="277">
        <v>6</v>
      </c>
      <c r="Q189" s="276">
        <v>1</v>
      </c>
      <c r="R189" s="278">
        <v>0.05</v>
      </c>
      <c r="S189" s="135"/>
      <c r="T189" s="135"/>
      <c r="U189" s="276">
        <v>40</v>
      </c>
      <c r="V189" s="276" t="s">
        <v>630</v>
      </c>
      <c r="W189" s="273" t="str">
        <f>VLOOKUP(P189,'old -National RCs'!$K$20:$P$50,6,FALSE)</f>
        <v>DEGRADATION - Organic matter depletion</v>
      </c>
    </row>
    <row r="190" spans="3:23" x14ac:dyDescent="0.25">
      <c r="C190" s="15"/>
      <c r="D190" s="17"/>
      <c r="E190" s="15"/>
      <c r="F190" s="15"/>
      <c r="G190" s="131"/>
      <c r="H190" s="131"/>
      <c r="I190" s="15"/>
      <c r="M190" s="201">
        <v>23</v>
      </c>
      <c r="N190" s="267">
        <v>2020</v>
      </c>
      <c r="O190" s="276" t="s">
        <v>1</v>
      </c>
      <c r="P190" s="277">
        <v>6</v>
      </c>
      <c r="Q190" s="276">
        <v>1</v>
      </c>
      <c r="R190" s="278">
        <v>0.05</v>
      </c>
      <c r="S190" s="135"/>
      <c r="T190" s="135"/>
      <c r="U190" s="276">
        <v>20</v>
      </c>
      <c r="V190" s="276" t="s">
        <v>630</v>
      </c>
      <c r="W190" s="273" t="str">
        <f>VLOOKUP(P190,'old -National RCs'!$K$20:$P$50,6,FALSE)</f>
        <v>DEGRADATION - Organic matter depletion</v>
      </c>
    </row>
    <row r="191" spans="3:23" x14ac:dyDescent="0.25">
      <c r="C191" s="15"/>
      <c r="D191" s="17"/>
      <c r="E191" s="15"/>
      <c r="F191" s="15"/>
      <c r="G191" s="15"/>
      <c r="H191" s="15"/>
      <c r="I191" s="15"/>
      <c r="M191" s="201">
        <v>24</v>
      </c>
      <c r="N191" s="267">
        <v>2020</v>
      </c>
      <c r="O191" s="276" t="s">
        <v>3</v>
      </c>
      <c r="P191" s="277">
        <v>11</v>
      </c>
      <c r="Q191" s="276">
        <v>2</v>
      </c>
      <c r="R191" s="278">
        <v>0.1</v>
      </c>
      <c r="S191" s="275"/>
      <c r="T191" s="135"/>
      <c r="U191" s="276">
        <v>1500</v>
      </c>
      <c r="V191" s="276" t="s">
        <v>630</v>
      </c>
      <c r="W191" s="273" t="str">
        <f>VLOOKUP(P191,'old -National RCs'!$K$20:$P$50,6,FALSE)</f>
        <v>WATER QUALITY DEGRADATION - Excess nutrients in surface and ground waters</v>
      </c>
    </row>
    <row r="192" spans="3:23" x14ac:dyDescent="0.25">
      <c r="C192" s="15"/>
      <c r="D192" s="17"/>
      <c r="E192" s="15"/>
      <c r="F192" s="15"/>
      <c r="G192" s="15"/>
      <c r="H192" s="15"/>
      <c r="I192" s="15"/>
      <c r="M192" s="201">
        <v>25</v>
      </c>
      <c r="N192" s="267">
        <v>2020</v>
      </c>
      <c r="O192" s="276" t="s">
        <v>411</v>
      </c>
      <c r="P192" s="277">
        <v>11</v>
      </c>
      <c r="Q192" s="276">
        <v>2</v>
      </c>
      <c r="R192" s="278">
        <v>0.1</v>
      </c>
      <c r="S192" s="135"/>
      <c r="T192" s="135"/>
      <c r="U192" s="276">
        <v>50</v>
      </c>
      <c r="V192" s="276" t="s">
        <v>630</v>
      </c>
      <c r="W192" s="273" t="str">
        <f>VLOOKUP(P192,'old -National RCs'!$K$20:$P$50,6,FALSE)</f>
        <v>WATER QUALITY DEGRADATION - Excess nutrients in surface and ground waters</v>
      </c>
    </row>
    <row r="193" spans="3:23" x14ac:dyDescent="0.25">
      <c r="C193" s="15"/>
      <c r="D193" s="17"/>
      <c r="E193" s="15"/>
      <c r="F193" s="15"/>
      <c r="G193" s="15"/>
      <c r="H193" s="15"/>
      <c r="I193" s="15"/>
      <c r="M193" s="201">
        <v>26</v>
      </c>
      <c r="N193" s="267">
        <v>2020</v>
      </c>
      <c r="O193" s="276" t="s">
        <v>1</v>
      </c>
      <c r="P193" s="277">
        <v>11</v>
      </c>
      <c r="Q193" s="276">
        <v>2</v>
      </c>
      <c r="R193" s="278">
        <v>0.1</v>
      </c>
      <c r="S193" s="135"/>
      <c r="T193" s="135"/>
      <c r="U193" s="276">
        <v>120</v>
      </c>
      <c r="V193" s="276" t="s">
        <v>630</v>
      </c>
      <c r="W193" s="273" t="str">
        <f>VLOOKUP(P193,'old -National RCs'!$K$20:$P$50,6,FALSE)</f>
        <v>WATER QUALITY DEGRADATION - Excess nutrients in surface and ground waters</v>
      </c>
    </row>
    <row r="194" spans="3:23" x14ac:dyDescent="0.25">
      <c r="C194" s="15"/>
      <c r="D194" s="17"/>
      <c r="E194" s="15"/>
      <c r="F194" s="15"/>
      <c r="G194" s="15"/>
      <c r="H194" s="15"/>
      <c r="I194" s="15"/>
      <c r="M194" s="201">
        <v>27</v>
      </c>
      <c r="N194" s="267">
        <v>2020</v>
      </c>
      <c r="O194" s="276" t="s">
        <v>3</v>
      </c>
      <c r="P194" s="277">
        <v>18</v>
      </c>
      <c r="Q194" s="276">
        <v>3</v>
      </c>
      <c r="R194" s="278">
        <v>0.05</v>
      </c>
      <c r="S194" s="135"/>
      <c r="T194" s="135"/>
      <c r="U194" s="276">
        <v>15</v>
      </c>
      <c r="V194" s="276" t="s">
        <v>630</v>
      </c>
      <c r="W194" s="273" t="str">
        <f>VLOOKUP(P194,'old -National RCs'!$K$20:$P$50,6,FALSE)</f>
        <v>DEGRADED PLANT CONDITION - Undesirable plant productivity and health</v>
      </c>
    </row>
    <row r="195" spans="3:23" x14ac:dyDescent="0.25">
      <c r="C195" s="15"/>
      <c r="D195" s="17"/>
      <c r="E195" s="15"/>
      <c r="F195" s="15"/>
      <c r="G195" s="15"/>
      <c r="H195" s="15"/>
      <c r="I195" s="15"/>
      <c r="M195" s="201">
        <v>28</v>
      </c>
      <c r="N195" s="267">
        <v>2020</v>
      </c>
      <c r="O195" s="276" t="s">
        <v>260</v>
      </c>
      <c r="P195" s="277">
        <v>18</v>
      </c>
      <c r="Q195" s="276">
        <v>3</v>
      </c>
      <c r="R195" s="278">
        <v>0.2</v>
      </c>
      <c r="S195" s="135"/>
      <c r="T195" s="135"/>
      <c r="U195" s="276">
        <v>60</v>
      </c>
      <c r="V195" s="276" t="s">
        <v>630</v>
      </c>
      <c r="W195" s="273" t="str">
        <f>VLOOKUP(P195,'old -National RCs'!$K$20:$P$50,6,FALSE)</f>
        <v>DEGRADED PLANT CONDITION - Undesirable plant productivity and health</v>
      </c>
    </row>
    <row r="196" spans="3:23" x14ac:dyDescent="0.25">
      <c r="C196" s="15"/>
      <c r="D196" s="17"/>
      <c r="E196" s="15"/>
      <c r="F196" s="15"/>
      <c r="G196" s="15"/>
      <c r="H196" s="15"/>
      <c r="I196" s="15"/>
      <c r="M196" s="201">
        <v>29</v>
      </c>
      <c r="N196" s="267">
        <v>2020</v>
      </c>
      <c r="O196" s="276" t="s">
        <v>1</v>
      </c>
      <c r="P196" s="277">
        <v>18</v>
      </c>
      <c r="Q196" s="276">
        <v>3</v>
      </c>
      <c r="R196" s="278">
        <v>0.05</v>
      </c>
      <c r="S196" s="135"/>
      <c r="T196" s="135"/>
      <c r="U196" s="276">
        <v>40</v>
      </c>
      <c r="V196" s="276" t="s">
        <v>630</v>
      </c>
      <c r="W196" s="273" t="str">
        <f>VLOOKUP(P196,'old -National RCs'!$K$20:$P$50,6,FALSE)</f>
        <v>DEGRADED PLANT CONDITION - Undesirable plant productivity and health</v>
      </c>
    </row>
    <row r="197" spans="3:23" x14ac:dyDescent="0.25">
      <c r="C197" s="15"/>
      <c r="D197" s="17"/>
      <c r="E197" s="15"/>
      <c r="F197" s="15"/>
      <c r="G197" s="15"/>
      <c r="H197" s="15"/>
      <c r="I197" s="15"/>
      <c r="M197" s="201">
        <v>30</v>
      </c>
      <c r="N197" s="267">
        <v>2020</v>
      </c>
      <c r="O197" s="267" t="s">
        <v>3</v>
      </c>
      <c r="P197" s="270">
        <v>22</v>
      </c>
      <c r="Q197" s="267">
        <v>4</v>
      </c>
      <c r="R197" s="271">
        <v>0.1</v>
      </c>
      <c r="S197" s="15"/>
      <c r="T197" s="15"/>
      <c r="U197" s="267">
        <v>15</v>
      </c>
      <c r="V197" s="276" t="s">
        <v>630</v>
      </c>
      <c r="W197" s="273" t="str">
        <f>VLOOKUP(P197,'old -National RCs'!$K$20:$P$50,6,FALSE)</f>
        <v>INADEQUATE HABITAT FOR FISH AND WILDLIFE - Habitat degradation</v>
      </c>
    </row>
    <row r="198" spans="3:23" x14ac:dyDescent="0.25">
      <c r="C198" s="15"/>
      <c r="D198" s="17"/>
      <c r="E198" s="15"/>
      <c r="F198" s="15"/>
      <c r="G198" s="15"/>
      <c r="H198" s="15"/>
      <c r="I198" s="15"/>
      <c r="M198" s="201">
        <v>31</v>
      </c>
      <c r="N198" s="267">
        <v>2020</v>
      </c>
      <c r="O198" s="267" t="s">
        <v>260</v>
      </c>
      <c r="P198" s="270">
        <v>22</v>
      </c>
      <c r="Q198" s="267">
        <v>4</v>
      </c>
      <c r="R198" s="271">
        <v>0.05</v>
      </c>
      <c r="S198" s="15"/>
      <c r="T198" s="15"/>
      <c r="U198" s="267">
        <v>100</v>
      </c>
      <c r="V198" s="276" t="s">
        <v>630</v>
      </c>
      <c r="W198" s="273" t="str">
        <f>VLOOKUP(P198,'old -National RCs'!$K$20:$P$50,6,FALSE)</f>
        <v>INADEQUATE HABITAT FOR FISH AND WILDLIFE - Habitat degradation</v>
      </c>
    </row>
    <row r="199" spans="3:23" x14ac:dyDescent="0.25">
      <c r="C199" s="15"/>
      <c r="D199" s="17"/>
      <c r="E199" s="15"/>
      <c r="F199" s="15"/>
      <c r="G199" s="15"/>
      <c r="H199" s="15"/>
      <c r="I199" s="15"/>
      <c r="M199" s="201">
        <v>32</v>
      </c>
      <c r="N199" s="267">
        <v>2020</v>
      </c>
      <c r="O199" s="267" t="s">
        <v>411</v>
      </c>
      <c r="P199" s="270">
        <v>22</v>
      </c>
      <c r="Q199" s="267">
        <v>4</v>
      </c>
      <c r="R199" s="271">
        <v>0.1</v>
      </c>
      <c r="S199" s="15"/>
      <c r="T199" s="15"/>
      <c r="U199" s="267">
        <v>50</v>
      </c>
      <c r="V199" s="276" t="s">
        <v>630</v>
      </c>
      <c r="W199" s="273" t="str">
        <f>VLOOKUP(P199,'old -National RCs'!$K$20:$P$50,6,FALSE)</f>
        <v>INADEQUATE HABITAT FOR FISH AND WILDLIFE - Habitat degradation</v>
      </c>
    </row>
    <row r="200" spans="3:23" x14ac:dyDescent="0.25">
      <c r="C200" s="15"/>
      <c r="D200" s="17"/>
      <c r="E200" s="15"/>
      <c r="F200" s="130"/>
      <c r="G200" s="15"/>
      <c r="H200" s="15"/>
      <c r="I200" s="15"/>
      <c r="M200" s="201">
        <v>33</v>
      </c>
      <c r="N200" s="267">
        <v>2020</v>
      </c>
      <c r="O200" s="267" t="s">
        <v>2</v>
      </c>
      <c r="P200" s="270">
        <v>10</v>
      </c>
      <c r="Q200" s="267">
        <v>5</v>
      </c>
      <c r="R200" s="271">
        <v>0.05</v>
      </c>
      <c r="S200" s="15"/>
      <c r="T200" s="15"/>
      <c r="U200" s="267">
        <v>20</v>
      </c>
      <c r="V200" s="276" t="s">
        <v>630</v>
      </c>
      <c r="W200" s="273" t="str">
        <f>VLOOKUP(P200,'old -National RCs'!$K$20:$P$50,6,FALSE)</f>
        <v>EXCESS/INSUFFICIENT WATER - Inefficient use of irrigation water</v>
      </c>
    </row>
    <row r="201" spans="3:23" x14ac:dyDescent="0.25">
      <c r="C201" s="15"/>
      <c r="D201" s="17"/>
      <c r="E201" s="15"/>
      <c r="F201" s="15"/>
      <c r="G201" s="15"/>
      <c r="H201" s="15"/>
      <c r="I201" s="15"/>
      <c r="M201" s="201">
        <v>34</v>
      </c>
      <c r="N201" s="267">
        <v>2020</v>
      </c>
      <c r="O201" s="267" t="s">
        <v>3</v>
      </c>
      <c r="P201" s="270">
        <v>6</v>
      </c>
      <c r="Q201" s="267">
        <v>1</v>
      </c>
      <c r="R201" s="271">
        <v>0.5</v>
      </c>
      <c r="S201" s="267"/>
      <c r="T201" s="267"/>
      <c r="U201" s="267">
        <v>3600</v>
      </c>
      <c r="V201" s="267" t="s">
        <v>631</v>
      </c>
      <c r="W201" s="273" t="str">
        <f>VLOOKUP(P201,'old -National RCs'!$K$20:$P$50,6,FALSE)</f>
        <v>DEGRADATION - Organic matter depletion</v>
      </c>
    </row>
    <row r="202" spans="3:23" x14ac:dyDescent="0.25">
      <c r="C202" s="15"/>
      <c r="D202" s="17"/>
      <c r="E202" s="15"/>
      <c r="F202" s="15"/>
      <c r="G202" s="15"/>
      <c r="H202" s="15"/>
      <c r="I202" s="15"/>
      <c r="M202" s="201">
        <v>35</v>
      </c>
      <c r="N202" s="267">
        <v>2020</v>
      </c>
      <c r="O202" s="267" t="s">
        <v>2</v>
      </c>
      <c r="P202" s="270">
        <v>6</v>
      </c>
      <c r="Q202" s="267">
        <v>1</v>
      </c>
      <c r="R202" s="271">
        <v>0.05</v>
      </c>
      <c r="S202" s="267"/>
      <c r="T202" s="267"/>
      <c r="U202" s="267">
        <v>250</v>
      </c>
      <c r="V202" s="267" t="s">
        <v>631</v>
      </c>
      <c r="W202" s="273" t="str">
        <f>VLOOKUP(P202,'old -National RCs'!$K$20:$P$50,6,FALSE)</f>
        <v>DEGRADATION - Organic matter depletion</v>
      </c>
    </row>
    <row r="203" spans="3:23" x14ac:dyDescent="0.25">
      <c r="C203" s="15"/>
      <c r="D203" s="17"/>
      <c r="E203" s="15"/>
      <c r="F203" s="15"/>
      <c r="G203" s="132"/>
      <c r="H203" s="15"/>
      <c r="I203" s="15"/>
      <c r="M203" s="201">
        <v>36</v>
      </c>
      <c r="N203" s="267">
        <v>2020</v>
      </c>
      <c r="O203" s="267" t="s">
        <v>260</v>
      </c>
      <c r="P203" s="270">
        <v>18</v>
      </c>
      <c r="Q203" s="267">
        <v>2</v>
      </c>
      <c r="R203" s="271">
        <v>0.2</v>
      </c>
      <c r="S203" s="267"/>
      <c r="T203" s="267"/>
      <c r="U203" s="267">
        <v>150</v>
      </c>
      <c r="V203" s="267" t="s">
        <v>631</v>
      </c>
      <c r="W203" s="273" t="str">
        <f>VLOOKUP(P203,'old -National RCs'!$K$20:$P$50,6,FALSE)</f>
        <v>DEGRADED PLANT CONDITION - Undesirable plant productivity and health</v>
      </c>
    </row>
    <row r="204" spans="3:23" x14ac:dyDescent="0.25">
      <c r="C204" s="15"/>
      <c r="D204" s="17"/>
      <c r="E204" s="15"/>
      <c r="F204" s="15"/>
      <c r="G204" s="132"/>
      <c r="H204" s="15"/>
      <c r="I204" s="15"/>
      <c r="M204" s="201">
        <v>37</v>
      </c>
      <c r="N204" s="267">
        <v>2020</v>
      </c>
      <c r="O204" s="267" t="s">
        <v>1</v>
      </c>
      <c r="P204" s="270">
        <v>18</v>
      </c>
      <c r="Q204" s="267">
        <v>2</v>
      </c>
      <c r="R204" s="271">
        <v>0.1</v>
      </c>
      <c r="S204" s="267"/>
      <c r="T204" s="267"/>
      <c r="U204" s="267">
        <v>40</v>
      </c>
      <c r="V204" s="267" t="s">
        <v>631</v>
      </c>
      <c r="W204" s="273" t="str">
        <f>VLOOKUP(P204,'old -National RCs'!$K$20:$P$50,6,FALSE)</f>
        <v>DEGRADED PLANT CONDITION - Undesirable plant productivity and health</v>
      </c>
    </row>
    <row r="205" spans="3:23" x14ac:dyDescent="0.25">
      <c r="C205" s="15"/>
      <c r="D205" s="17"/>
      <c r="E205" s="15"/>
      <c r="F205" s="15"/>
      <c r="G205" s="15"/>
      <c r="H205" s="15"/>
      <c r="I205" s="15"/>
      <c r="M205" s="201">
        <v>38</v>
      </c>
      <c r="N205" s="267">
        <v>2020</v>
      </c>
      <c r="O205" s="267" t="s">
        <v>2</v>
      </c>
      <c r="P205" s="270">
        <v>18</v>
      </c>
      <c r="Q205" s="267">
        <v>2</v>
      </c>
      <c r="R205" s="271">
        <v>0.1</v>
      </c>
      <c r="S205" s="267"/>
      <c r="T205" s="267"/>
      <c r="U205" s="267">
        <v>400</v>
      </c>
      <c r="V205" s="267" t="s">
        <v>631</v>
      </c>
      <c r="W205" s="273" t="str">
        <f>VLOOKUP(P205,'old -National RCs'!$K$20:$P$50,6,FALSE)</f>
        <v>DEGRADED PLANT CONDITION - Undesirable plant productivity and health</v>
      </c>
    </row>
    <row r="206" spans="3:23" x14ac:dyDescent="0.25">
      <c r="C206" s="15"/>
      <c r="D206" s="17"/>
      <c r="E206" s="15"/>
      <c r="F206" s="15"/>
      <c r="G206" s="15"/>
      <c r="H206" s="15"/>
      <c r="I206" s="15"/>
      <c r="M206" s="201">
        <v>39</v>
      </c>
      <c r="N206" s="267">
        <v>2020</v>
      </c>
      <c r="O206" s="267" t="s">
        <v>3</v>
      </c>
      <c r="P206" s="270">
        <v>11</v>
      </c>
      <c r="Q206" s="267">
        <v>3</v>
      </c>
      <c r="R206" s="271">
        <v>0.05</v>
      </c>
      <c r="S206" s="267"/>
      <c r="T206" s="267"/>
      <c r="U206" s="267">
        <v>800</v>
      </c>
      <c r="V206" s="267" t="s">
        <v>631</v>
      </c>
      <c r="W206" s="273" t="str">
        <f>VLOOKUP(P206,'old -National RCs'!$K$20:$P$50,6,FALSE)</f>
        <v>WATER QUALITY DEGRADATION - Excess nutrients in surface and ground waters</v>
      </c>
    </row>
    <row r="207" spans="3:23" x14ac:dyDescent="0.25">
      <c r="C207" s="15"/>
      <c r="D207" s="17"/>
      <c r="E207" s="15"/>
      <c r="F207" s="15"/>
      <c r="G207" s="15"/>
      <c r="H207" s="15"/>
      <c r="I207" s="15"/>
      <c r="M207" s="201">
        <v>40</v>
      </c>
      <c r="N207" s="267">
        <v>2020</v>
      </c>
      <c r="O207" s="267" t="s">
        <v>3</v>
      </c>
      <c r="P207" s="270">
        <v>11</v>
      </c>
      <c r="Q207" s="267">
        <v>1</v>
      </c>
      <c r="R207" s="271">
        <v>0.03</v>
      </c>
      <c r="S207" s="15"/>
      <c r="T207" s="15"/>
      <c r="U207" s="267">
        <v>0</v>
      </c>
      <c r="V207" s="267" t="s">
        <v>632</v>
      </c>
      <c r="W207" s="273" t="str">
        <f>VLOOKUP(P207,'old -National RCs'!$K$20:$P$50,6,FALSE)</f>
        <v>WATER QUALITY DEGRADATION - Excess nutrients in surface and ground waters</v>
      </c>
    </row>
    <row r="208" spans="3:23" x14ac:dyDescent="0.25">
      <c r="C208" s="15"/>
      <c r="D208" s="17"/>
      <c r="E208" s="15"/>
      <c r="F208" s="15"/>
      <c r="G208" s="15"/>
      <c r="H208" s="15"/>
      <c r="I208" s="15"/>
      <c r="M208" s="201">
        <v>41</v>
      </c>
      <c r="N208" s="267">
        <v>2020</v>
      </c>
      <c r="O208" s="267" t="s">
        <v>411</v>
      </c>
      <c r="P208" s="270">
        <v>11</v>
      </c>
      <c r="Q208" s="267">
        <v>1</v>
      </c>
      <c r="R208" s="271">
        <v>0.14000000000000001</v>
      </c>
      <c r="S208" s="15"/>
      <c r="T208" s="15"/>
      <c r="U208" s="267">
        <v>0</v>
      </c>
      <c r="V208" s="267" t="s">
        <v>632</v>
      </c>
      <c r="W208" s="273" t="str">
        <f>VLOOKUP(P208,'old -National RCs'!$K$20:$P$50,6,FALSE)</f>
        <v>WATER QUALITY DEGRADATION - Excess nutrients in surface and ground waters</v>
      </c>
    </row>
    <row r="209" spans="3:23" x14ac:dyDescent="0.25">
      <c r="C209" s="15"/>
      <c r="D209" s="17"/>
      <c r="E209" s="15"/>
      <c r="F209" s="15"/>
      <c r="G209" s="15"/>
      <c r="H209" s="15"/>
      <c r="I209" s="15"/>
      <c r="M209" s="201">
        <v>42</v>
      </c>
      <c r="N209" s="267">
        <v>2020</v>
      </c>
      <c r="O209" s="267" t="s">
        <v>1</v>
      </c>
      <c r="P209" s="270">
        <v>11</v>
      </c>
      <c r="Q209" s="267">
        <v>1</v>
      </c>
      <c r="R209" s="271">
        <v>0.03</v>
      </c>
      <c r="S209" s="15"/>
      <c r="T209" s="15"/>
      <c r="U209" s="267">
        <v>0</v>
      </c>
      <c r="V209" s="267" t="s">
        <v>632</v>
      </c>
      <c r="W209" s="273" t="str">
        <f>VLOOKUP(P209,'old -National RCs'!$K$20:$P$50,6,FALSE)</f>
        <v>WATER QUALITY DEGRADATION - Excess nutrients in surface and ground waters</v>
      </c>
    </row>
    <row r="210" spans="3:23" x14ac:dyDescent="0.25">
      <c r="C210" s="15"/>
      <c r="D210" s="17"/>
      <c r="E210" s="15"/>
      <c r="F210" s="15"/>
      <c r="G210" s="15"/>
      <c r="H210" s="15"/>
      <c r="I210" s="15"/>
      <c r="M210" s="201">
        <v>43</v>
      </c>
      <c r="N210" s="267">
        <v>2020</v>
      </c>
      <c r="O210" s="267" t="s">
        <v>3</v>
      </c>
      <c r="P210" s="270">
        <v>13</v>
      </c>
      <c r="Q210" s="267">
        <v>2</v>
      </c>
      <c r="R210" s="271">
        <v>0.02</v>
      </c>
      <c r="S210" s="15"/>
      <c r="T210" s="15"/>
      <c r="U210" s="267">
        <v>0</v>
      </c>
      <c r="V210" s="267" t="s">
        <v>632</v>
      </c>
      <c r="W210" s="273" t="str">
        <f>VLOOKUP(P210,'old -National RCs'!$K$20:$P$50,6,FALSE)</f>
        <v>WATER QUALITY DEGRADATION - Excess pathogens and chemicals from manure, biosolids, or compost applications</v>
      </c>
    </row>
    <row r="211" spans="3:23" x14ac:dyDescent="0.25">
      <c r="C211" s="15"/>
      <c r="D211" s="17"/>
      <c r="E211" s="15"/>
      <c r="F211" s="15"/>
      <c r="G211" s="15"/>
      <c r="H211" s="15"/>
      <c r="I211" s="15"/>
      <c r="M211" s="201">
        <v>44</v>
      </c>
      <c r="N211" s="267">
        <v>2020</v>
      </c>
      <c r="O211" s="267" t="s">
        <v>411</v>
      </c>
      <c r="P211" s="270">
        <v>13</v>
      </c>
      <c r="Q211" s="267">
        <v>2</v>
      </c>
      <c r="R211" s="271">
        <v>0.06</v>
      </c>
      <c r="S211" s="15"/>
      <c r="T211" s="15"/>
      <c r="U211" s="267">
        <v>0</v>
      </c>
      <c r="V211" s="267" t="s">
        <v>632</v>
      </c>
      <c r="W211" s="273" t="str">
        <f>VLOOKUP(P211,'old -National RCs'!$K$20:$P$50,6,FALSE)</f>
        <v>WATER QUALITY DEGRADATION - Excess pathogens and chemicals from manure, biosolids, or compost applications</v>
      </c>
    </row>
    <row r="212" spans="3:23" x14ac:dyDescent="0.25">
      <c r="C212" s="15"/>
      <c r="D212" s="17"/>
      <c r="E212" s="15"/>
      <c r="F212" s="15"/>
      <c r="G212" s="15"/>
      <c r="H212" s="15"/>
      <c r="I212" s="15"/>
      <c r="M212" s="201">
        <v>45</v>
      </c>
      <c r="N212" s="267">
        <v>2020</v>
      </c>
      <c r="O212" s="267" t="s">
        <v>1</v>
      </c>
      <c r="P212" s="280">
        <v>13</v>
      </c>
      <c r="Q212" s="267">
        <v>2</v>
      </c>
      <c r="R212" s="271">
        <v>0.03</v>
      </c>
      <c r="S212" s="15"/>
      <c r="T212" s="15"/>
      <c r="U212" s="267">
        <v>0</v>
      </c>
      <c r="V212" s="267" t="s">
        <v>632</v>
      </c>
      <c r="W212" s="273" t="str">
        <f>VLOOKUP(P212,'old -National RCs'!$K$20:$P$50,6,FALSE)</f>
        <v>WATER QUALITY DEGRADATION - Excess pathogens and chemicals from manure, biosolids, or compost applications</v>
      </c>
    </row>
    <row r="213" spans="3:23" x14ac:dyDescent="0.25">
      <c r="C213" s="15"/>
      <c r="D213" s="17"/>
      <c r="E213" s="15"/>
      <c r="F213" s="130"/>
      <c r="G213" s="15"/>
      <c r="H213" s="15"/>
      <c r="I213" s="15"/>
      <c r="M213" s="201">
        <v>46</v>
      </c>
      <c r="N213" s="267">
        <v>2020</v>
      </c>
      <c r="O213" s="267" t="s">
        <v>260</v>
      </c>
      <c r="P213" s="280">
        <v>16</v>
      </c>
      <c r="Q213" s="267">
        <v>3</v>
      </c>
      <c r="R213" s="271">
        <v>0.03</v>
      </c>
      <c r="S213" s="15"/>
      <c r="T213" s="130"/>
      <c r="U213" s="267">
        <v>0</v>
      </c>
      <c r="V213" s="267" t="s">
        <v>632</v>
      </c>
      <c r="W213" s="273" t="str">
        <f>VLOOKUP(P213,'old -National RCs'!$K$20:$P$50,6,FALSE)</f>
        <v>WATER QUALITY DEGRADATION - Excessive sediment in surface waters</v>
      </c>
    </row>
    <row r="214" spans="3:23" x14ac:dyDescent="0.25">
      <c r="C214" s="15"/>
      <c r="D214" s="17"/>
      <c r="E214" s="15"/>
      <c r="F214" s="130"/>
      <c r="G214" s="15"/>
      <c r="H214" s="15"/>
      <c r="I214" s="15"/>
      <c r="M214" s="201">
        <v>47</v>
      </c>
      <c r="N214" s="267">
        <v>2020</v>
      </c>
      <c r="O214" s="267" t="s">
        <v>3</v>
      </c>
      <c r="P214" s="280">
        <v>22</v>
      </c>
      <c r="Q214" s="267">
        <v>4</v>
      </c>
      <c r="R214" s="271">
        <v>0.08</v>
      </c>
      <c r="S214" s="15"/>
      <c r="T214" s="15"/>
      <c r="U214" s="267">
        <v>0</v>
      </c>
      <c r="V214" s="267" t="s">
        <v>632</v>
      </c>
      <c r="W214" s="273" t="str">
        <f>VLOOKUP(P214,'old -National RCs'!$K$20:$P$50,6,FALSE)</f>
        <v>INADEQUATE HABITAT FOR FISH AND WILDLIFE - Habitat degradation</v>
      </c>
    </row>
    <row r="215" spans="3:23" x14ac:dyDescent="0.25">
      <c r="C215" s="15"/>
      <c r="D215" s="17"/>
      <c r="E215" s="15"/>
      <c r="F215" s="130"/>
      <c r="G215" s="15"/>
      <c r="H215" s="15"/>
      <c r="I215" s="15"/>
      <c r="M215" s="201">
        <v>48</v>
      </c>
      <c r="N215" s="267">
        <v>2020</v>
      </c>
      <c r="O215" s="267" t="s">
        <v>260</v>
      </c>
      <c r="P215" s="280">
        <v>22</v>
      </c>
      <c r="Q215" s="267">
        <v>4</v>
      </c>
      <c r="R215" s="279">
        <v>7.0000000000000007E-2</v>
      </c>
      <c r="S215" s="15"/>
      <c r="T215" s="15"/>
      <c r="U215" s="267">
        <v>0</v>
      </c>
      <c r="V215" s="267" t="s">
        <v>632</v>
      </c>
      <c r="W215" s="273" t="str">
        <f>VLOOKUP(P215,'old -National RCs'!$K$20:$P$50,6,FALSE)</f>
        <v>INADEQUATE HABITAT FOR FISH AND WILDLIFE - Habitat degradation</v>
      </c>
    </row>
    <row r="216" spans="3:23" x14ac:dyDescent="0.25">
      <c r="C216" s="15"/>
      <c r="D216" s="17"/>
      <c r="E216" s="15"/>
      <c r="F216" s="130"/>
      <c r="G216" s="15"/>
      <c r="H216" s="15"/>
      <c r="I216" s="15"/>
      <c r="M216" s="201">
        <v>49</v>
      </c>
      <c r="N216" s="267">
        <v>2020</v>
      </c>
      <c r="O216" s="267" t="s">
        <v>411</v>
      </c>
      <c r="P216" s="280">
        <v>22</v>
      </c>
      <c r="Q216" s="267">
        <v>4</v>
      </c>
      <c r="R216" s="271">
        <v>0.03</v>
      </c>
      <c r="S216" s="15"/>
      <c r="T216" s="15"/>
      <c r="U216" s="267">
        <v>0</v>
      </c>
      <c r="V216" s="267" t="s">
        <v>632</v>
      </c>
      <c r="W216" s="273" t="str">
        <f>VLOOKUP(P216,'old -National RCs'!$K$20:$P$50,6,FALSE)</f>
        <v>INADEQUATE HABITAT FOR FISH AND WILDLIFE - Habitat degradation</v>
      </c>
    </row>
    <row r="217" spans="3:23" x14ac:dyDescent="0.25">
      <c r="C217" s="15"/>
      <c r="D217" s="17"/>
      <c r="E217" s="15"/>
      <c r="F217" s="130"/>
      <c r="G217" s="15"/>
      <c r="H217" s="15"/>
      <c r="I217" s="15"/>
      <c r="M217" s="201">
        <v>50</v>
      </c>
      <c r="N217" s="267">
        <v>2020</v>
      </c>
      <c r="O217" s="267" t="s">
        <v>1</v>
      </c>
      <c r="P217" s="280">
        <v>22</v>
      </c>
      <c r="Q217" s="267">
        <v>4</v>
      </c>
      <c r="R217" s="271">
        <v>7.0000000000000007E-2</v>
      </c>
      <c r="S217" s="15"/>
      <c r="T217" s="15"/>
      <c r="U217" s="267">
        <v>0</v>
      </c>
      <c r="V217" s="267" t="s">
        <v>632</v>
      </c>
      <c r="W217" s="273" t="str">
        <f>VLOOKUP(P217,'old -National RCs'!$K$20:$P$50,6,FALSE)</f>
        <v>INADEQUATE HABITAT FOR FISH AND WILDLIFE - Habitat degradation</v>
      </c>
    </row>
    <row r="218" spans="3:23" x14ac:dyDescent="0.25">
      <c r="C218" s="15"/>
      <c r="D218" s="17"/>
      <c r="E218" s="15"/>
      <c r="F218" s="130"/>
      <c r="G218" s="15"/>
      <c r="H218" s="15"/>
      <c r="I218" s="15"/>
      <c r="M218" s="201">
        <v>51</v>
      </c>
      <c r="N218" s="267">
        <v>2020</v>
      </c>
      <c r="O218" s="267" t="s">
        <v>3</v>
      </c>
      <c r="P218" s="270">
        <v>18</v>
      </c>
      <c r="Q218" s="267">
        <v>5</v>
      </c>
      <c r="R218" s="271">
        <v>0.02</v>
      </c>
      <c r="S218" s="15"/>
      <c r="T218" s="15"/>
      <c r="U218" s="267">
        <v>0</v>
      </c>
      <c r="V218" s="267" t="s">
        <v>632</v>
      </c>
      <c r="W218" s="273" t="str">
        <f>VLOOKUP(P218,'old -National RCs'!$K$20:$P$50,6,FALSE)</f>
        <v>DEGRADED PLANT CONDITION - Undesirable plant productivity and health</v>
      </c>
    </row>
    <row r="219" spans="3:23" x14ac:dyDescent="0.25">
      <c r="C219" s="15"/>
      <c r="D219" s="17"/>
      <c r="E219" s="15"/>
      <c r="F219" s="130"/>
      <c r="G219" s="15"/>
      <c r="H219" s="15"/>
      <c r="I219" s="15"/>
      <c r="M219" s="201">
        <v>52</v>
      </c>
      <c r="N219" s="267">
        <v>2020</v>
      </c>
      <c r="O219" s="267" t="s">
        <v>260</v>
      </c>
      <c r="P219" s="270">
        <v>18</v>
      </c>
      <c r="Q219" s="267">
        <v>5</v>
      </c>
      <c r="R219" s="271">
        <v>0.15</v>
      </c>
      <c r="S219" s="15"/>
      <c r="T219" s="15"/>
      <c r="U219" s="267">
        <v>0</v>
      </c>
      <c r="V219" s="267" t="s">
        <v>632</v>
      </c>
      <c r="W219" s="273" t="str">
        <f>VLOOKUP(P219,'old -National RCs'!$K$20:$P$50,6,FALSE)</f>
        <v>DEGRADED PLANT CONDITION - Undesirable plant productivity and health</v>
      </c>
    </row>
    <row r="220" spans="3:23" x14ac:dyDescent="0.25">
      <c r="C220" s="15"/>
      <c r="D220" s="17"/>
      <c r="E220" s="15"/>
      <c r="F220" s="130"/>
      <c r="G220" s="15"/>
      <c r="H220" s="15"/>
      <c r="I220" s="15"/>
      <c r="M220" s="201">
        <v>53</v>
      </c>
      <c r="N220" s="267">
        <v>2020</v>
      </c>
      <c r="O220" s="267" t="s">
        <v>1</v>
      </c>
      <c r="P220" s="270">
        <v>18</v>
      </c>
      <c r="Q220" s="267">
        <v>5</v>
      </c>
      <c r="R220" s="271">
        <v>0.04</v>
      </c>
      <c r="S220" s="15"/>
      <c r="T220" s="15"/>
      <c r="U220" s="267">
        <v>0</v>
      </c>
      <c r="V220" s="267" t="s">
        <v>632</v>
      </c>
      <c r="W220" s="273" t="str">
        <f>VLOOKUP(P220,'old -National RCs'!$K$20:$P$50,6,FALSE)</f>
        <v>DEGRADED PLANT CONDITION - Undesirable plant productivity and health</v>
      </c>
    </row>
    <row r="221" spans="3:23" x14ac:dyDescent="0.25">
      <c r="C221" s="15"/>
      <c r="D221" s="17"/>
      <c r="E221" s="15"/>
      <c r="F221" s="130"/>
      <c r="G221" s="15"/>
      <c r="H221" s="15"/>
      <c r="I221" s="15"/>
      <c r="M221" s="201">
        <v>54</v>
      </c>
      <c r="N221" s="267">
        <v>2020</v>
      </c>
      <c r="O221" s="267" t="s">
        <v>260</v>
      </c>
      <c r="P221" s="270">
        <v>21</v>
      </c>
      <c r="Q221" s="267">
        <v>6</v>
      </c>
      <c r="R221" s="271">
        <v>0.03</v>
      </c>
      <c r="S221" s="15"/>
      <c r="T221" s="15"/>
      <c r="U221" s="267">
        <v>0</v>
      </c>
      <c r="V221" s="267" t="s">
        <v>632</v>
      </c>
      <c r="W221" s="273" t="str">
        <f>VLOOKUP(P221,'old -National RCs'!$K$20:$P$50,6,FALSE)</f>
        <v>DEGRADED PLANT CONDITION - Wildfire hazard, excessive biomass accumulation</v>
      </c>
    </row>
    <row r="222" spans="3:23" x14ac:dyDescent="0.25">
      <c r="C222" s="15"/>
      <c r="D222" s="17"/>
      <c r="E222" s="15"/>
      <c r="F222" s="130"/>
      <c r="G222" s="15"/>
      <c r="H222" s="15"/>
      <c r="I222" s="15"/>
      <c r="M222" s="201">
        <v>55</v>
      </c>
      <c r="N222" s="267">
        <v>2020</v>
      </c>
      <c r="O222" s="267" t="s">
        <v>3</v>
      </c>
      <c r="P222" s="270">
        <v>10</v>
      </c>
      <c r="Q222" s="267">
        <v>7</v>
      </c>
      <c r="R222" s="271">
        <v>0.08</v>
      </c>
      <c r="S222" s="133"/>
      <c r="T222" s="15"/>
      <c r="U222" s="267">
        <v>0</v>
      </c>
      <c r="V222" s="267" t="s">
        <v>632</v>
      </c>
      <c r="W222" s="273" t="str">
        <f>VLOOKUP(P222,'old -National RCs'!$K$20:$P$50,6,FALSE)</f>
        <v>EXCESS/INSUFFICIENT WATER - Inefficient use of irrigation water</v>
      </c>
    </row>
    <row r="223" spans="3:23" x14ac:dyDescent="0.25">
      <c r="C223" s="15"/>
      <c r="D223" s="17"/>
      <c r="E223" s="15"/>
      <c r="F223" s="130"/>
      <c r="G223" s="15"/>
      <c r="H223" s="15"/>
      <c r="I223" s="15"/>
      <c r="M223" s="201">
        <v>56</v>
      </c>
      <c r="N223" s="267">
        <v>2020</v>
      </c>
      <c r="O223" s="267" t="s">
        <v>1</v>
      </c>
      <c r="P223" s="270">
        <v>10</v>
      </c>
      <c r="Q223" s="267">
        <v>7</v>
      </c>
      <c r="R223" s="271">
        <v>0.05</v>
      </c>
      <c r="S223" s="15"/>
      <c r="T223" s="15"/>
      <c r="U223" s="267">
        <v>0</v>
      </c>
      <c r="V223" s="267" t="s">
        <v>632</v>
      </c>
      <c r="W223" s="273" t="str">
        <f>VLOOKUP(P223,'old -National RCs'!$K$20:$P$50,6,FALSE)</f>
        <v>EXCESS/INSUFFICIENT WATER - Inefficient use of irrigation water</v>
      </c>
    </row>
    <row r="224" spans="3:23" x14ac:dyDescent="0.25">
      <c r="C224" s="15"/>
      <c r="D224" s="17"/>
      <c r="E224" s="15"/>
      <c r="F224" s="130"/>
      <c r="G224" s="15"/>
      <c r="H224" s="15"/>
      <c r="I224" s="15"/>
      <c r="M224" s="201">
        <v>57</v>
      </c>
      <c r="N224" s="267">
        <v>2020</v>
      </c>
      <c r="O224" s="267" t="s">
        <v>3</v>
      </c>
      <c r="P224" s="270">
        <v>1</v>
      </c>
      <c r="Q224" s="267">
        <v>8</v>
      </c>
      <c r="R224" s="271">
        <v>0.01</v>
      </c>
      <c r="S224" s="15"/>
      <c r="T224" s="15"/>
      <c r="U224" s="267">
        <v>0</v>
      </c>
      <c r="V224" s="267" t="s">
        <v>632</v>
      </c>
      <c r="W224" s="273" t="str">
        <f>VLOOKUP(P224,'old -National RCs'!$K$20:$P$50,6,FALSE)</f>
        <v>SOIL EROSION - Sheet, rill, and wind erosion</v>
      </c>
    </row>
    <row r="225" spans="3:24" x14ac:dyDescent="0.25">
      <c r="C225" s="15"/>
      <c r="D225" s="17"/>
      <c r="E225" s="15"/>
      <c r="F225" s="130"/>
      <c r="G225" s="15"/>
      <c r="H225" s="15"/>
      <c r="I225" s="15"/>
      <c r="M225" s="201">
        <v>58</v>
      </c>
      <c r="N225" s="267">
        <v>2020</v>
      </c>
      <c r="O225" s="267" t="s">
        <v>3</v>
      </c>
      <c r="P225" s="270">
        <v>6</v>
      </c>
      <c r="Q225" s="267">
        <v>9</v>
      </c>
      <c r="R225" s="271">
        <v>0.03</v>
      </c>
      <c r="S225" s="15"/>
      <c r="T225" s="15"/>
      <c r="U225" s="267">
        <v>0</v>
      </c>
      <c r="V225" s="267" t="s">
        <v>632</v>
      </c>
      <c r="W225" s="273" t="str">
        <f>VLOOKUP(P225,'old -National RCs'!$K$20:$P$50,6,FALSE)</f>
        <v>DEGRADATION - Organic matter depletion</v>
      </c>
    </row>
    <row r="226" spans="3:24" x14ac:dyDescent="0.25">
      <c r="C226" s="15"/>
      <c r="D226" s="17"/>
      <c r="E226" s="15"/>
      <c r="F226" s="130"/>
      <c r="G226" s="15"/>
      <c r="H226" s="15"/>
      <c r="I226" s="15"/>
      <c r="M226" s="201">
        <v>59</v>
      </c>
      <c r="N226" s="267">
        <v>2020</v>
      </c>
      <c r="O226" s="267" t="s">
        <v>3</v>
      </c>
      <c r="P226" s="270">
        <v>1</v>
      </c>
      <c r="Q226" s="267">
        <v>1</v>
      </c>
      <c r="R226" s="271">
        <v>0.3</v>
      </c>
      <c r="S226" s="267"/>
      <c r="T226" s="267"/>
      <c r="U226" s="267">
        <v>2400</v>
      </c>
      <c r="V226" s="267" t="s">
        <v>633</v>
      </c>
      <c r="W226" s="273" t="str">
        <f>VLOOKUP(P226,'old -National RCs'!$K$20:$P$50,6,FALSE)</f>
        <v>SOIL EROSION - Sheet, rill, and wind erosion</v>
      </c>
      <c r="X226" s="269"/>
    </row>
    <row r="227" spans="3:24" x14ac:dyDescent="0.25">
      <c r="C227" s="15"/>
      <c r="D227" s="17"/>
      <c r="E227" s="15"/>
      <c r="F227" s="130"/>
      <c r="G227" s="15"/>
      <c r="H227" s="15"/>
      <c r="I227" s="15"/>
      <c r="M227" s="201">
        <v>60</v>
      </c>
      <c r="N227" s="267">
        <v>2020</v>
      </c>
      <c r="O227" s="267" t="s">
        <v>3</v>
      </c>
      <c r="P227" s="270">
        <v>10</v>
      </c>
      <c r="Q227" s="267">
        <v>2</v>
      </c>
      <c r="R227" s="271">
        <v>0.3</v>
      </c>
      <c r="S227" s="267"/>
      <c r="T227" s="267"/>
      <c r="U227" s="267">
        <v>160</v>
      </c>
      <c r="V227" s="267" t="s">
        <v>633</v>
      </c>
      <c r="W227" s="273" t="str">
        <f>VLOOKUP(P227,'old -National RCs'!$K$20:$P$50,6,FALSE)</f>
        <v>EXCESS/INSUFFICIENT WATER - Inefficient use of irrigation water</v>
      </c>
      <c r="X227" s="269"/>
    </row>
    <row r="228" spans="3:24" x14ac:dyDescent="0.25">
      <c r="C228" s="15"/>
      <c r="D228" s="17"/>
      <c r="E228" s="15"/>
      <c r="F228" s="130"/>
      <c r="G228" s="15"/>
      <c r="H228" s="15"/>
      <c r="I228" s="15"/>
      <c r="M228" s="201">
        <v>61</v>
      </c>
      <c r="N228" s="267">
        <v>2020</v>
      </c>
      <c r="O228" s="267" t="s">
        <v>1</v>
      </c>
      <c r="P228" s="270">
        <v>10</v>
      </c>
      <c r="Q228" s="267">
        <v>2</v>
      </c>
      <c r="R228" s="271">
        <v>0.1</v>
      </c>
      <c r="S228" s="267"/>
      <c r="T228" s="267"/>
      <c r="U228" s="267">
        <v>80</v>
      </c>
      <c r="V228" s="267" t="s">
        <v>633</v>
      </c>
      <c r="W228" s="273" t="str">
        <f>VLOOKUP(P228,'old -National RCs'!$K$20:$P$50,6,FALSE)</f>
        <v>EXCESS/INSUFFICIENT WATER - Inefficient use of irrigation water</v>
      </c>
      <c r="X228" s="269"/>
    </row>
    <row r="229" spans="3:24" x14ac:dyDescent="0.25">
      <c r="C229" s="15"/>
      <c r="D229" s="17"/>
      <c r="E229" s="15"/>
      <c r="F229" s="130"/>
      <c r="G229" s="15"/>
      <c r="H229" s="15"/>
      <c r="I229" s="15"/>
      <c r="M229" s="201">
        <v>62</v>
      </c>
      <c r="N229" s="267">
        <v>2020</v>
      </c>
      <c r="O229" s="267" t="s">
        <v>3</v>
      </c>
      <c r="P229" s="270">
        <v>11</v>
      </c>
      <c r="Q229" s="267">
        <v>3</v>
      </c>
      <c r="R229" s="271">
        <v>0.05</v>
      </c>
      <c r="S229" s="267"/>
      <c r="T229" s="267"/>
      <c r="U229" s="267">
        <v>80</v>
      </c>
      <c r="V229" s="267" t="s">
        <v>633</v>
      </c>
      <c r="W229" s="273" t="str">
        <f>VLOOKUP(P229,'old -National RCs'!$K$20:$P$50,6,FALSE)</f>
        <v>WATER QUALITY DEGRADATION - Excess nutrients in surface and ground waters</v>
      </c>
      <c r="X229" s="269"/>
    </row>
    <row r="230" spans="3:24" x14ac:dyDescent="0.25">
      <c r="C230" s="15"/>
      <c r="D230" s="17"/>
      <c r="E230" s="15"/>
      <c r="F230" s="130"/>
      <c r="G230" s="15"/>
      <c r="H230" s="15"/>
      <c r="I230" s="15"/>
      <c r="M230" s="201">
        <v>63</v>
      </c>
      <c r="N230" s="267">
        <v>2020</v>
      </c>
      <c r="O230" s="267" t="s">
        <v>260</v>
      </c>
      <c r="P230" s="270">
        <v>18</v>
      </c>
      <c r="Q230" s="267">
        <v>4</v>
      </c>
      <c r="R230" s="271">
        <v>0.02</v>
      </c>
      <c r="S230" s="267"/>
      <c r="T230" s="267"/>
      <c r="U230" s="267">
        <v>100</v>
      </c>
      <c r="V230" s="267" t="s">
        <v>633</v>
      </c>
      <c r="W230" s="273" t="str">
        <f>VLOOKUP(P230,'old -National RCs'!$K$20:$P$50,6,FALSE)</f>
        <v>DEGRADED PLANT CONDITION - Undesirable plant productivity and health</v>
      </c>
      <c r="X230" s="269"/>
    </row>
    <row r="231" spans="3:24" x14ac:dyDescent="0.25">
      <c r="C231" s="15"/>
      <c r="D231" s="17"/>
      <c r="E231" s="15"/>
      <c r="F231" s="130"/>
      <c r="G231" s="15"/>
      <c r="H231" s="15"/>
      <c r="I231" s="15"/>
      <c r="M231" s="201">
        <v>64</v>
      </c>
      <c r="N231" s="267">
        <v>2020</v>
      </c>
      <c r="O231" s="267" t="s">
        <v>1</v>
      </c>
      <c r="P231" s="270">
        <v>18</v>
      </c>
      <c r="Q231" s="267">
        <v>4</v>
      </c>
      <c r="R231" s="282">
        <v>0.03</v>
      </c>
      <c r="S231" s="267"/>
      <c r="T231" s="267"/>
      <c r="U231" s="267">
        <v>40</v>
      </c>
      <c r="V231" s="267" t="s">
        <v>633</v>
      </c>
      <c r="W231" s="273" t="str">
        <f>VLOOKUP(P231,'old -National RCs'!$K$20:$P$50,6,FALSE)</f>
        <v>DEGRADED PLANT CONDITION - Undesirable plant productivity and health</v>
      </c>
      <c r="X231" s="269"/>
    </row>
    <row r="232" spans="3:24" x14ac:dyDescent="0.25">
      <c r="C232" s="15"/>
      <c r="D232" s="17"/>
      <c r="E232" s="15"/>
      <c r="F232" s="130"/>
      <c r="G232" s="15"/>
      <c r="H232" s="15"/>
      <c r="I232" s="15"/>
      <c r="M232" s="201">
        <v>65</v>
      </c>
      <c r="N232" s="267">
        <v>2020</v>
      </c>
      <c r="O232" s="267" t="s">
        <v>2</v>
      </c>
      <c r="P232" s="270">
        <v>18</v>
      </c>
      <c r="Q232" s="267">
        <v>4</v>
      </c>
      <c r="R232" s="271">
        <v>0.09</v>
      </c>
      <c r="S232" s="267"/>
      <c r="T232" s="267"/>
      <c r="U232" s="267">
        <v>6000</v>
      </c>
      <c r="V232" s="267" t="s">
        <v>633</v>
      </c>
      <c r="W232" s="273" t="str">
        <f>VLOOKUP(P232,'old -National RCs'!$K$20:$P$50,6,FALSE)</f>
        <v>DEGRADED PLANT CONDITION - Undesirable plant productivity and health</v>
      </c>
      <c r="X232" s="269"/>
    </row>
    <row r="233" spans="3:24" x14ac:dyDescent="0.25">
      <c r="C233" s="15"/>
      <c r="D233" s="17"/>
      <c r="E233" s="15"/>
      <c r="F233" s="130"/>
      <c r="G233" s="15"/>
      <c r="H233" s="15"/>
      <c r="I233" s="15"/>
      <c r="M233" s="201">
        <v>66</v>
      </c>
      <c r="N233" s="267">
        <v>2020</v>
      </c>
      <c r="O233" s="267" t="s">
        <v>3</v>
      </c>
      <c r="P233" s="270">
        <v>22</v>
      </c>
      <c r="Q233" s="267">
        <v>5</v>
      </c>
      <c r="R233" s="271">
        <v>0.02</v>
      </c>
      <c r="S233" s="267"/>
      <c r="T233" s="267"/>
      <c r="U233" s="267">
        <v>15</v>
      </c>
      <c r="V233" s="267" t="s">
        <v>633</v>
      </c>
      <c r="W233" s="273" t="str">
        <f>VLOOKUP(P233,'old -National RCs'!$K$20:$P$50,6,FALSE)</f>
        <v>INADEQUATE HABITAT FOR FISH AND WILDLIFE - Habitat degradation</v>
      </c>
      <c r="X233" s="269"/>
    </row>
    <row r="234" spans="3:24" x14ac:dyDescent="0.25">
      <c r="C234" s="15"/>
      <c r="D234" s="17"/>
      <c r="E234" s="15"/>
      <c r="F234" s="130"/>
      <c r="G234" s="15"/>
      <c r="H234" s="15"/>
      <c r="I234" s="15"/>
      <c r="M234" s="201">
        <v>67</v>
      </c>
      <c r="N234" s="267">
        <v>2020</v>
      </c>
      <c r="O234" s="267" t="s">
        <v>2</v>
      </c>
      <c r="P234" s="270">
        <v>22</v>
      </c>
      <c r="Q234" s="267">
        <v>5</v>
      </c>
      <c r="R234" s="271">
        <v>0.04</v>
      </c>
      <c r="S234" s="267"/>
      <c r="T234" s="267"/>
      <c r="U234" s="267">
        <v>2</v>
      </c>
      <c r="V234" s="267" t="s">
        <v>633</v>
      </c>
      <c r="W234" s="273" t="str">
        <f>VLOOKUP(P234,'old -National RCs'!$K$20:$P$50,6,FALSE)</f>
        <v>INADEQUATE HABITAT FOR FISH AND WILDLIFE - Habitat degradation</v>
      </c>
      <c r="X234" s="269"/>
    </row>
    <row r="235" spans="3:24" x14ac:dyDescent="0.25">
      <c r="C235" s="15"/>
      <c r="D235" s="17"/>
      <c r="E235" s="15"/>
      <c r="F235" s="130"/>
      <c r="G235" s="15"/>
      <c r="H235" s="15"/>
      <c r="I235" s="15"/>
      <c r="M235" s="201">
        <v>68</v>
      </c>
      <c r="N235" s="267">
        <v>2020</v>
      </c>
      <c r="O235" s="267" t="s">
        <v>3</v>
      </c>
      <c r="P235" s="270">
        <v>6</v>
      </c>
      <c r="Q235" s="267">
        <v>6</v>
      </c>
      <c r="R235" s="271">
        <v>0.05</v>
      </c>
      <c r="S235" s="267"/>
      <c r="T235" s="267"/>
      <c r="U235" s="267">
        <v>500</v>
      </c>
      <c r="V235" s="267" t="s">
        <v>633</v>
      </c>
      <c r="W235" s="273" t="str">
        <f>VLOOKUP(P235,'old -National RCs'!$K$20:$P$50,6,FALSE)</f>
        <v>DEGRADATION - Organic matter depletion</v>
      </c>
      <c r="X235" s="269"/>
    </row>
    <row r="236" spans="3:24" x14ac:dyDescent="0.25">
      <c r="C236" s="15"/>
      <c r="D236" s="17"/>
      <c r="E236" s="15"/>
      <c r="F236" s="130"/>
      <c r="G236" s="15"/>
      <c r="H236" s="15"/>
      <c r="I236" s="15"/>
      <c r="M236" s="201">
        <v>69</v>
      </c>
      <c r="N236" s="267">
        <v>2020</v>
      </c>
      <c r="O236" s="267" t="s">
        <v>3</v>
      </c>
      <c r="P236" s="270">
        <v>11</v>
      </c>
      <c r="Q236" s="267">
        <v>1</v>
      </c>
      <c r="R236" s="271">
        <v>0.01</v>
      </c>
      <c r="S236" s="267"/>
      <c r="T236" s="267"/>
      <c r="U236" s="267">
        <v>160</v>
      </c>
      <c r="V236" s="267" t="s">
        <v>635</v>
      </c>
      <c r="W236" s="273" t="str">
        <f>VLOOKUP(P236,'old -National RCs'!$K$20:$P$50,6,FALSE)</f>
        <v>WATER QUALITY DEGRADATION - Excess nutrients in surface and ground waters</v>
      </c>
    </row>
    <row r="237" spans="3:24" x14ac:dyDescent="0.25">
      <c r="C237" s="15"/>
      <c r="D237" s="17"/>
      <c r="E237" s="15"/>
      <c r="F237" s="130"/>
      <c r="G237" s="15"/>
      <c r="H237" s="15"/>
      <c r="I237" s="15"/>
      <c r="M237" s="201">
        <v>70</v>
      </c>
      <c r="N237" s="267">
        <v>2020</v>
      </c>
      <c r="O237" s="267" t="s">
        <v>1</v>
      </c>
      <c r="P237" s="270">
        <v>11</v>
      </c>
      <c r="Q237" s="267">
        <v>1</v>
      </c>
      <c r="R237" s="271">
        <v>0.01</v>
      </c>
      <c r="S237" s="267"/>
      <c r="T237" s="267"/>
      <c r="U237" s="267">
        <v>160</v>
      </c>
      <c r="V237" s="267" t="s">
        <v>635</v>
      </c>
      <c r="W237" s="273" t="str">
        <f>VLOOKUP(P237,'old -National RCs'!$K$20:$P$50,6,FALSE)</f>
        <v>WATER QUALITY DEGRADATION - Excess nutrients in surface and ground waters</v>
      </c>
    </row>
    <row r="238" spans="3:24" x14ac:dyDescent="0.25">
      <c r="C238" s="15"/>
      <c r="D238" s="17"/>
      <c r="E238" s="15"/>
      <c r="F238" s="15"/>
      <c r="G238" s="15"/>
      <c r="H238" s="15"/>
      <c r="I238" s="15"/>
      <c r="M238" s="201">
        <v>71</v>
      </c>
      <c r="N238" s="267">
        <v>2020</v>
      </c>
      <c r="O238" s="267" t="s">
        <v>2</v>
      </c>
      <c r="P238" s="270">
        <v>11</v>
      </c>
      <c r="Q238" s="267">
        <v>1</v>
      </c>
      <c r="R238" s="271">
        <v>0.01</v>
      </c>
      <c r="S238" s="267"/>
      <c r="T238" s="267"/>
      <c r="U238" s="267">
        <v>160</v>
      </c>
      <c r="V238" s="267" t="s">
        <v>635</v>
      </c>
      <c r="W238" s="273" t="str">
        <f>VLOOKUP(P238,'old -National RCs'!$K$20:$P$50,6,FALSE)</f>
        <v>WATER QUALITY DEGRADATION - Excess nutrients in surface and ground waters</v>
      </c>
    </row>
    <row r="239" spans="3:24" x14ac:dyDescent="0.25">
      <c r="C239" s="15"/>
      <c r="D239" s="17"/>
      <c r="E239" s="15"/>
      <c r="F239" s="15"/>
      <c r="G239" s="15"/>
      <c r="H239" s="15"/>
      <c r="I239" s="15"/>
      <c r="M239" s="201">
        <v>72</v>
      </c>
      <c r="N239" s="267">
        <v>2020</v>
      </c>
      <c r="O239" s="267" t="s">
        <v>3</v>
      </c>
      <c r="P239" s="270">
        <v>12</v>
      </c>
      <c r="Q239" s="267">
        <v>2</v>
      </c>
      <c r="R239" s="271">
        <v>0.01</v>
      </c>
      <c r="S239" s="267"/>
      <c r="T239" s="267"/>
      <c r="U239" s="267">
        <v>160</v>
      </c>
      <c r="V239" s="267" t="s">
        <v>635</v>
      </c>
      <c r="W239" s="273" t="str">
        <f>VLOOKUP(P239,'old -National RCs'!$K$20:$P$50,6,FALSE)</f>
        <v>WATER QUALITY DEGRADATION - Pesticides transported to surface and ground waters</v>
      </c>
    </row>
    <row r="240" spans="3:24" x14ac:dyDescent="0.25">
      <c r="C240" s="15"/>
      <c r="D240" s="17"/>
      <c r="E240" s="15"/>
      <c r="F240" s="15"/>
      <c r="G240" s="15"/>
      <c r="H240" s="15"/>
      <c r="I240" s="15"/>
      <c r="M240" s="201">
        <v>73</v>
      </c>
      <c r="N240" s="267">
        <v>2020</v>
      </c>
      <c r="O240" s="267" t="s">
        <v>1</v>
      </c>
      <c r="P240" s="270">
        <v>12</v>
      </c>
      <c r="Q240" s="267">
        <v>2</v>
      </c>
      <c r="R240" s="271">
        <v>0.01</v>
      </c>
      <c r="S240" s="267"/>
      <c r="T240" s="267"/>
      <c r="U240" s="267">
        <v>160</v>
      </c>
      <c r="V240" s="267" t="s">
        <v>635</v>
      </c>
      <c r="W240" s="273" t="str">
        <f>VLOOKUP(P240,'old -National RCs'!$K$20:$P$50,6,FALSE)</f>
        <v>WATER QUALITY DEGRADATION - Pesticides transported to surface and ground waters</v>
      </c>
    </row>
    <row r="241" spans="3:23" x14ac:dyDescent="0.25">
      <c r="C241" s="15"/>
      <c r="D241" s="17"/>
      <c r="E241" s="15"/>
      <c r="F241" s="15"/>
      <c r="G241" s="15"/>
      <c r="H241" s="15"/>
      <c r="I241" s="15"/>
      <c r="M241" s="201">
        <v>74</v>
      </c>
      <c r="N241" s="267">
        <v>2020</v>
      </c>
      <c r="O241" s="267" t="s">
        <v>2</v>
      </c>
      <c r="P241" s="270">
        <v>12</v>
      </c>
      <c r="Q241" s="267">
        <v>2</v>
      </c>
      <c r="R241" s="271">
        <v>0.01</v>
      </c>
      <c r="S241" s="267"/>
      <c r="T241" s="267"/>
      <c r="U241" s="267">
        <v>160</v>
      </c>
      <c r="V241" s="267" t="s">
        <v>635</v>
      </c>
      <c r="W241" s="273" t="str">
        <f>VLOOKUP(P241,'old -National RCs'!$K$20:$P$50,6,FALSE)</f>
        <v>WATER QUALITY DEGRADATION - Pesticides transported to surface and ground waters</v>
      </c>
    </row>
    <row r="242" spans="3:23" x14ac:dyDescent="0.25">
      <c r="C242" s="15"/>
      <c r="D242" s="17"/>
      <c r="E242" s="15"/>
      <c r="F242" s="15"/>
      <c r="G242" s="131"/>
      <c r="H242" s="15"/>
      <c r="I242" s="15"/>
      <c r="M242" s="201">
        <v>75</v>
      </c>
      <c r="N242" s="267">
        <v>2020</v>
      </c>
      <c r="O242" s="267" t="s">
        <v>3</v>
      </c>
      <c r="P242" s="270">
        <v>13</v>
      </c>
      <c r="Q242" s="267">
        <v>3</v>
      </c>
      <c r="R242" s="271">
        <v>0.01</v>
      </c>
      <c r="S242" s="267"/>
      <c r="T242" s="267"/>
      <c r="U242" s="267">
        <v>160</v>
      </c>
      <c r="V242" s="267" t="s">
        <v>635</v>
      </c>
      <c r="W242" s="273" t="str">
        <f>VLOOKUP(P242,'old -National RCs'!$K$20:$P$50,6,FALSE)</f>
        <v>WATER QUALITY DEGRADATION - Excess pathogens and chemicals from manure, biosolids, or compost applications</v>
      </c>
    </row>
    <row r="243" spans="3:23" x14ac:dyDescent="0.25">
      <c r="C243" s="15"/>
      <c r="D243" s="17"/>
      <c r="E243" s="15"/>
      <c r="F243" s="15"/>
      <c r="G243" s="15"/>
      <c r="H243" s="15"/>
      <c r="I243" s="15"/>
      <c r="M243" s="201">
        <v>76</v>
      </c>
      <c r="N243" s="267">
        <v>2020</v>
      </c>
      <c r="O243" s="267" t="s">
        <v>411</v>
      </c>
      <c r="P243" s="270">
        <v>13</v>
      </c>
      <c r="Q243" s="267">
        <v>3</v>
      </c>
      <c r="R243" s="271">
        <v>0.01</v>
      </c>
      <c r="S243" s="267"/>
      <c r="T243" s="267"/>
      <c r="U243" s="267">
        <v>160</v>
      </c>
      <c r="V243" s="267" t="s">
        <v>635</v>
      </c>
      <c r="W243" s="273" t="str">
        <f>VLOOKUP(P243,'old -National RCs'!$K$20:$P$50,6,FALSE)</f>
        <v>WATER QUALITY DEGRADATION - Excess pathogens and chemicals from manure, biosolids, or compost applications</v>
      </c>
    </row>
    <row r="244" spans="3:23" x14ac:dyDescent="0.25">
      <c r="C244" s="15"/>
      <c r="D244" s="17"/>
      <c r="E244" s="15"/>
      <c r="F244" s="15"/>
      <c r="G244" s="15"/>
      <c r="H244" s="15"/>
      <c r="I244" s="15"/>
      <c r="M244" s="201">
        <v>77</v>
      </c>
      <c r="N244" s="267">
        <v>2020</v>
      </c>
      <c r="O244" s="267" t="s">
        <v>1</v>
      </c>
      <c r="P244" s="270">
        <v>13</v>
      </c>
      <c r="Q244" s="267">
        <v>3</v>
      </c>
      <c r="R244" s="271">
        <v>0.01</v>
      </c>
      <c r="S244" s="267"/>
      <c r="T244" s="267"/>
      <c r="U244" s="267">
        <v>160</v>
      </c>
      <c r="V244" s="267" t="s">
        <v>635</v>
      </c>
      <c r="W244" s="273" t="str">
        <f>VLOOKUP(P244,'old -National RCs'!$K$20:$P$50,6,FALSE)</f>
        <v>WATER QUALITY DEGRADATION - Excess pathogens and chemicals from manure, biosolids, or compost applications</v>
      </c>
    </row>
    <row r="245" spans="3:23" x14ac:dyDescent="0.25">
      <c r="C245" s="15"/>
      <c r="D245" s="17"/>
      <c r="E245" s="15"/>
      <c r="F245" s="15"/>
      <c r="G245" s="15"/>
      <c r="H245" s="15"/>
      <c r="I245" s="15"/>
      <c r="M245" s="201">
        <v>78</v>
      </c>
      <c r="N245" s="267">
        <v>2020</v>
      </c>
      <c r="O245" s="267" t="s">
        <v>2</v>
      </c>
      <c r="P245" s="270">
        <v>13</v>
      </c>
      <c r="Q245" s="267">
        <v>3</v>
      </c>
      <c r="R245" s="271">
        <v>0.01</v>
      </c>
      <c r="S245" s="267"/>
      <c r="T245" s="267"/>
      <c r="U245" s="267">
        <v>160</v>
      </c>
      <c r="V245" s="267" t="s">
        <v>635</v>
      </c>
      <c r="W245" s="273" t="str">
        <f>VLOOKUP(P245,'old -National RCs'!$K$20:$P$50,6,FALSE)</f>
        <v>WATER QUALITY DEGRADATION - Excess pathogens and chemicals from manure, biosolids, or compost applications</v>
      </c>
    </row>
    <row r="246" spans="3:23" x14ac:dyDescent="0.25">
      <c r="C246" s="15"/>
      <c r="D246" s="17"/>
      <c r="E246" s="15"/>
      <c r="F246" s="15"/>
      <c r="G246" s="15"/>
      <c r="H246" s="15"/>
      <c r="I246" s="15"/>
      <c r="M246" s="201">
        <v>79</v>
      </c>
      <c r="N246" s="267">
        <v>2020</v>
      </c>
      <c r="O246" s="267" t="s">
        <v>3</v>
      </c>
      <c r="P246" s="270">
        <v>6</v>
      </c>
      <c r="Q246" s="267">
        <v>4</v>
      </c>
      <c r="R246" s="271">
        <v>0.25</v>
      </c>
      <c r="S246" s="267"/>
      <c r="T246" s="267"/>
      <c r="U246" s="267">
        <v>8000</v>
      </c>
      <c r="V246" s="267" t="s">
        <v>635</v>
      </c>
      <c r="W246" s="273" t="str">
        <f>VLOOKUP(P246,'old -National RCs'!$K$20:$P$50,6,FALSE)</f>
        <v>DEGRADATION - Organic matter depletion</v>
      </c>
    </row>
    <row r="247" spans="3:23" x14ac:dyDescent="0.25">
      <c r="C247" s="15"/>
      <c r="D247" s="17"/>
      <c r="E247" s="15"/>
      <c r="F247" s="15"/>
      <c r="G247" s="15"/>
      <c r="H247" s="15"/>
      <c r="I247" s="15"/>
      <c r="M247" s="201">
        <v>80</v>
      </c>
      <c r="N247" s="267">
        <v>2020</v>
      </c>
      <c r="O247" s="267" t="s">
        <v>3</v>
      </c>
      <c r="P247" s="270">
        <v>22</v>
      </c>
      <c r="Q247" s="267">
        <v>5</v>
      </c>
      <c r="R247" s="271">
        <v>0.05</v>
      </c>
      <c r="S247" s="267"/>
      <c r="T247" s="267"/>
      <c r="U247" s="267">
        <v>0</v>
      </c>
      <c r="V247" s="267" t="s">
        <v>635</v>
      </c>
      <c r="W247" s="273" t="str">
        <f>VLOOKUP(P247,'old -National RCs'!$K$20:$P$50,6,FALSE)</f>
        <v>INADEQUATE HABITAT FOR FISH AND WILDLIFE - Habitat degradation</v>
      </c>
    </row>
    <row r="248" spans="3:23" x14ac:dyDescent="0.25">
      <c r="C248" s="15"/>
      <c r="D248" s="17"/>
      <c r="E248" s="15"/>
      <c r="F248" s="15"/>
      <c r="G248" s="15"/>
      <c r="H248" s="15"/>
      <c r="I248" s="15"/>
      <c r="M248" s="201">
        <v>81</v>
      </c>
      <c r="N248" s="267">
        <v>2020</v>
      </c>
      <c r="O248" s="267" t="s">
        <v>260</v>
      </c>
      <c r="P248" s="270">
        <v>18</v>
      </c>
      <c r="Q248" s="267">
        <v>6</v>
      </c>
      <c r="R248" s="271">
        <v>0.14000000000000001</v>
      </c>
      <c r="S248" s="267"/>
      <c r="T248" s="267"/>
      <c r="U248" s="267">
        <v>125</v>
      </c>
      <c r="V248" s="267" t="s">
        <v>635</v>
      </c>
      <c r="W248" s="273" t="str">
        <f>VLOOKUP(P248,'old -National RCs'!$K$20:$P$50,6,FALSE)</f>
        <v>DEGRADED PLANT CONDITION - Undesirable plant productivity and health</v>
      </c>
    </row>
    <row r="249" spans="3:23" x14ac:dyDescent="0.25">
      <c r="C249" s="15"/>
      <c r="D249" s="17"/>
      <c r="E249" s="15"/>
      <c r="F249" s="15"/>
      <c r="G249" s="15"/>
      <c r="H249" s="15"/>
      <c r="I249" s="15"/>
      <c r="M249" s="201">
        <v>82</v>
      </c>
      <c r="N249" s="267">
        <v>2020</v>
      </c>
      <c r="O249" s="267" t="s">
        <v>2</v>
      </c>
      <c r="P249" s="270">
        <v>18</v>
      </c>
      <c r="Q249" s="267">
        <v>6</v>
      </c>
      <c r="R249" s="271">
        <v>0.14000000000000001</v>
      </c>
      <c r="S249" s="267"/>
      <c r="T249" s="267"/>
      <c r="U249" s="267">
        <v>900</v>
      </c>
      <c r="V249" s="267" t="s">
        <v>635</v>
      </c>
      <c r="W249" s="273" t="str">
        <f>VLOOKUP(P249,'old -National RCs'!$K$20:$P$50,6,FALSE)</f>
        <v>DEGRADED PLANT CONDITION - Undesirable plant productivity and health</v>
      </c>
    </row>
    <row r="250" spans="3:23" x14ac:dyDescent="0.25">
      <c r="C250" s="15"/>
      <c r="D250" s="17"/>
      <c r="E250" s="15"/>
      <c r="F250" s="15"/>
      <c r="G250" s="15"/>
      <c r="H250" s="15"/>
      <c r="I250" s="15"/>
      <c r="M250" s="201">
        <v>83</v>
      </c>
      <c r="N250" s="267">
        <v>2020</v>
      </c>
      <c r="O250" s="267" t="s">
        <v>260</v>
      </c>
      <c r="P250" s="270">
        <v>20</v>
      </c>
      <c r="Q250" s="267">
        <v>7</v>
      </c>
      <c r="R250" s="271">
        <v>0.01</v>
      </c>
      <c r="S250" s="267"/>
      <c r="T250" s="267"/>
      <c r="U250" s="267">
        <v>125</v>
      </c>
      <c r="V250" s="267" t="s">
        <v>635</v>
      </c>
      <c r="W250" s="273" t="str">
        <f>VLOOKUP(P250,'old -National RCs'!$K$20:$P$50,6,FALSE)</f>
        <v>DEGRADED PLANT CONDITION - Excessive plant pest pressure</v>
      </c>
    </row>
    <row r="251" spans="3:23" x14ac:dyDescent="0.25">
      <c r="C251" s="15"/>
      <c r="D251" s="17"/>
      <c r="E251" s="15"/>
      <c r="F251" s="15"/>
      <c r="G251" s="15"/>
      <c r="H251" s="15"/>
      <c r="I251" s="15"/>
      <c r="M251" s="201">
        <v>84</v>
      </c>
      <c r="N251" s="267">
        <v>2020</v>
      </c>
      <c r="O251" s="267" t="s">
        <v>2</v>
      </c>
      <c r="P251" s="270">
        <v>20</v>
      </c>
      <c r="Q251" s="267">
        <v>7</v>
      </c>
      <c r="R251" s="271">
        <v>0.01</v>
      </c>
      <c r="S251" s="267"/>
      <c r="T251" s="267"/>
      <c r="U251" s="267">
        <v>900</v>
      </c>
      <c r="V251" s="267" t="s">
        <v>635</v>
      </c>
      <c r="W251" s="273" t="str">
        <f>VLOOKUP(P251,'old -National RCs'!$K$20:$P$50,6,FALSE)</f>
        <v>DEGRADED PLANT CONDITION - Excessive plant pest pressure</v>
      </c>
    </row>
    <row r="252" spans="3:23" x14ac:dyDescent="0.25">
      <c r="C252" s="15"/>
      <c r="D252" s="17"/>
      <c r="E252" s="15"/>
      <c r="F252" s="15"/>
      <c r="G252" s="15"/>
      <c r="H252" s="15"/>
      <c r="I252" s="15"/>
      <c r="M252" s="201">
        <v>85</v>
      </c>
      <c r="N252" s="267">
        <v>2020</v>
      </c>
      <c r="O252" s="267" t="s">
        <v>3</v>
      </c>
      <c r="P252" s="270">
        <v>10</v>
      </c>
      <c r="Q252" s="267">
        <v>8</v>
      </c>
      <c r="R252" s="271">
        <v>0.3</v>
      </c>
      <c r="S252" s="267"/>
      <c r="T252" s="267"/>
      <c r="U252" s="267">
        <v>1600</v>
      </c>
      <c r="V252" s="267" t="s">
        <v>635</v>
      </c>
      <c r="W252" s="273" t="str">
        <f>VLOOKUP(P252,'old -National RCs'!$K$20:$P$50,6,FALSE)</f>
        <v>EXCESS/INSUFFICIENT WATER - Inefficient use of irrigation water</v>
      </c>
    </row>
    <row r="253" spans="3:23" x14ac:dyDescent="0.25">
      <c r="C253" s="15"/>
      <c r="D253" s="17"/>
      <c r="E253" s="15"/>
      <c r="F253" s="15"/>
      <c r="G253" s="15"/>
      <c r="H253" s="15"/>
      <c r="I253" s="15"/>
      <c r="M253" s="201">
        <v>86</v>
      </c>
      <c r="N253" s="267">
        <v>2020</v>
      </c>
      <c r="O253" s="267" t="s">
        <v>3</v>
      </c>
      <c r="P253" s="270">
        <v>16</v>
      </c>
      <c r="Q253" s="267">
        <v>1</v>
      </c>
      <c r="R253" s="271">
        <v>0.03</v>
      </c>
      <c r="S253" s="269"/>
      <c r="T253" s="269"/>
      <c r="U253" s="269">
        <v>150</v>
      </c>
      <c r="V253" s="267" t="s">
        <v>637</v>
      </c>
      <c r="W253" s="273" t="str">
        <f>VLOOKUP(P253,'old -National RCs'!$K$20:$P$50,6,FALSE)</f>
        <v>WATER QUALITY DEGRADATION - Excessive sediment in surface waters</v>
      </c>
    </row>
    <row r="254" spans="3:23" x14ac:dyDescent="0.25">
      <c r="C254" s="15"/>
      <c r="D254" s="17"/>
      <c r="E254" s="15"/>
      <c r="F254" s="15"/>
      <c r="G254" s="15"/>
      <c r="H254" s="15"/>
      <c r="I254" s="15"/>
      <c r="M254" s="201">
        <v>87</v>
      </c>
      <c r="N254" s="267">
        <v>2020</v>
      </c>
      <c r="O254" s="267" t="s">
        <v>260</v>
      </c>
      <c r="P254" s="270">
        <v>16</v>
      </c>
      <c r="Q254" s="267">
        <v>1</v>
      </c>
      <c r="R254" s="271">
        <v>0.1</v>
      </c>
      <c r="S254" s="269"/>
      <c r="T254" s="269"/>
      <c r="U254" s="269">
        <v>1200</v>
      </c>
      <c r="V254" s="267" t="s">
        <v>637</v>
      </c>
      <c r="W254" s="273" t="str">
        <f>VLOOKUP(P254,'old -National RCs'!$K$20:$P$50,6,FALSE)</f>
        <v>WATER QUALITY DEGRADATION - Excessive sediment in surface waters</v>
      </c>
    </row>
    <row r="255" spans="3:23" x14ac:dyDescent="0.25">
      <c r="C255" s="15"/>
      <c r="D255" s="17"/>
      <c r="E255" s="15"/>
      <c r="F255" s="15"/>
      <c r="G255" s="15"/>
      <c r="H255" s="15"/>
      <c r="I255" s="15"/>
      <c r="M255" s="201">
        <v>88</v>
      </c>
      <c r="N255" s="267">
        <v>2020</v>
      </c>
      <c r="O255" s="269" t="s">
        <v>411</v>
      </c>
      <c r="P255" s="269">
        <v>16</v>
      </c>
      <c r="Q255" s="269">
        <v>1</v>
      </c>
      <c r="R255" s="283">
        <v>7.0000000000000007E-2</v>
      </c>
      <c r="S255" s="269"/>
      <c r="T255" s="269"/>
      <c r="U255" s="269">
        <v>2</v>
      </c>
      <c r="V255" s="267" t="s">
        <v>637</v>
      </c>
      <c r="W255" s="269" t="str">
        <f>VLOOKUP(P255,'old -National RCs'!$K$20:$P$50,6,FALSE)</f>
        <v>WATER QUALITY DEGRADATION - Excessive sediment in surface waters</v>
      </c>
    </row>
    <row r="256" spans="3:23" x14ac:dyDescent="0.25">
      <c r="C256" s="15"/>
      <c r="D256" s="17"/>
      <c r="E256" s="15"/>
      <c r="F256" s="15"/>
      <c r="G256" s="15"/>
      <c r="H256" s="15"/>
      <c r="I256" s="15"/>
      <c r="M256" s="201">
        <v>89</v>
      </c>
      <c r="N256" s="267">
        <v>2020</v>
      </c>
      <c r="O256" s="269" t="s">
        <v>1</v>
      </c>
      <c r="P256" s="269">
        <v>16</v>
      </c>
      <c r="Q256" s="269">
        <v>1</v>
      </c>
      <c r="R256" s="283">
        <v>7.0000000000000007E-2</v>
      </c>
      <c r="S256" s="269"/>
      <c r="T256" s="269"/>
      <c r="U256" s="269">
        <v>150</v>
      </c>
      <c r="V256" s="267" t="s">
        <v>637</v>
      </c>
      <c r="W256" s="269" t="str">
        <f>VLOOKUP(P256,'old -National RCs'!$K$20:$P$50,6,FALSE)</f>
        <v>WATER QUALITY DEGRADATION - Excessive sediment in surface waters</v>
      </c>
    </row>
    <row r="257" spans="3:23" x14ac:dyDescent="0.25">
      <c r="C257" s="15"/>
      <c r="D257" s="17"/>
      <c r="E257" s="15"/>
      <c r="F257" s="15"/>
      <c r="G257" s="15"/>
      <c r="H257" s="15"/>
      <c r="I257" s="15"/>
      <c r="M257" s="201">
        <v>90</v>
      </c>
      <c r="N257" s="267">
        <v>2020</v>
      </c>
      <c r="O257" s="269" t="s">
        <v>3</v>
      </c>
      <c r="P257" s="269">
        <v>11</v>
      </c>
      <c r="Q257" s="269">
        <v>2</v>
      </c>
      <c r="R257" s="283">
        <v>0.04</v>
      </c>
      <c r="S257" s="269"/>
      <c r="T257" s="269"/>
      <c r="U257" s="269">
        <v>100</v>
      </c>
      <c r="V257" s="267" t="s">
        <v>637</v>
      </c>
      <c r="W257" s="269" t="str">
        <f>VLOOKUP(P257,'old -National RCs'!$K$20:$P$50,6,FALSE)</f>
        <v>WATER QUALITY DEGRADATION - Excess nutrients in surface and ground waters</v>
      </c>
    </row>
    <row r="258" spans="3:23" x14ac:dyDescent="0.25">
      <c r="C258" s="15"/>
      <c r="D258" s="17"/>
      <c r="E258" s="15"/>
      <c r="F258" s="15"/>
      <c r="G258" s="15"/>
      <c r="H258" s="15"/>
      <c r="I258" s="15"/>
      <c r="M258" s="201">
        <v>91</v>
      </c>
      <c r="N258" s="267">
        <v>2020</v>
      </c>
      <c r="O258" s="269" t="s">
        <v>411</v>
      </c>
      <c r="P258" s="269">
        <v>11</v>
      </c>
      <c r="Q258" s="269">
        <v>2</v>
      </c>
      <c r="R258" s="283">
        <v>0.08</v>
      </c>
      <c r="S258" s="269"/>
      <c r="T258" s="269"/>
      <c r="U258" s="269">
        <v>150</v>
      </c>
      <c r="V258" s="267" t="s">
        <v>637</v>
      </c>
      <c r="W258" s="269" t="str">
        <f>VLOOKUP(P258,'old -National RCs'!$K$20:$P$50,6,FALSE)</f>
        <v>WATER QUALITY DEGRADATION - Excess nutrients in surface and ground waters</v>
      </c>
    </row>
    <row r="259" spans="3:23" x14ac:dyDescent="0.25">
      <c r="C259" s="15"/>
      <c r="D259" s="17"/>
      <c r="E259" s="15"/>
      <c r="F259" s="15"/>
      <c r="G259" s="15"/>
      <c r="H259" s="15"/>
      <c r="I259" s="15"/>
      <c r="M259" s="201">
        <v>92</v>
      </c>
      <c r="N259" s="267">
        <v>2020</v>
      </c>
      <c r="O259" s="269" t="s">
        <v>1</v>
      </c>
      <c r="P259" s="269">
        <v>11</v>
      </c>
      <c r="Q259" s="269">
        <v>2</v>
      </c>
      <c r="R259" s="283">
        <v>7.0000000000000007E-2</v>
      </c>
      <c r="S259" s="269"/>
      <c r="T259" s="269"/>
      <c r="U259" s="269">
        <v>60</v>
      </c>
      <c r="V259" s="267" t="s">
        <v>637</v>
      </c>
      <c r="W259" s="269" t="str">
        <f>VLOOKUP(P259,'old -National RCs'!$K$20:$P$50,6,FALSE)</f>
        <v>WATER QUALITY DEGRADATION - Excess nutrients in surface and ground waters</v>
      </c>
    </row>
    <row r="260" spans="3:23" x14ac:dyDescent="0.25">
      <c r="C260" s="15"/>
      <c r="D260" s="17"/>
      <c r="E260" s="15"/>
      <c r="F260" s="15"/>
      <c r="G260" s="15"/>
      <c r="H260" s="15"/>
      <c r="I260" s="15"/>
      <c r="M260" s="201">
        <v>93</v>
      </c>
      <c r="N260" s="267">
        <v>2020</v>
      </c>
      <c r="O260" s="269" t="s">
        <v>3</v>
      </c>
      <c r="P260" s="269">
        <v>22</v>
      </c>
      <c r="Q260" s="269">
        <v>3</v>
      </c>
      <c r="R260" s="283">
        <v>0.04</v>
      </c>
      <c r="S260" s="269"/>
      <c r="T260" s="269"/>
      <c r="U260" s="269">
        <v>15</v>
      </c>
      <c r="V260" s="267" t="s">
        <v>637</v>
      </c>
      <c r="W260" s="269" t="str">
        <f>VLOOKUP(P260,'old -National RCs'!$K$20:$P$50,6,FALSE)</f>
        <v>INADEQUATE HABITAT FOR FISH AND WILDLIFE - Habitat degradation</v>
      </c>
    </row>
    <row r="261" spans="3:23" x14ac:dyDescent="0.25">
      <c r="C261" s="15"/>
      <c r="D261" s="17"/>
      <c r="E261" s="15"/>
      <c r="F261" s="133"/>
      <c r="G261" s="15"/>
      <c r="H261" s="15"/>
      <c r="I261" s="15"/>
      <c r="M261" s="201">
        <v>94</v>
      </c>
      <c r="N261" s="267">
        <v>2020</v>
      </c>
      <c r="O261" s="269" t="s">
        <v>260</v>
      </c>
      <c r="P261" s="269">
        <v>22</v>
      </c>
      <c r="Q261" s="269">
        <v>3</v>
      </c>
      <c r="R261" s="283">
        <v>0.1</v>
      </c>
      <c r="S261" s="269"/>
      <c r="T261" s="269"/>
      <c r="U261" s="269">
        <v>400</v>
      </c>
      <c r="V261" s="267" t="s">
        <v>637</v>
      </c>
      <c r="W261" s="269" t="str">
        <f>VLOOKUP(P261,'old -National RCs'!$K$20:$P$50,6,FALSE)</f>
        <v>INADEQUATE HABITAT FOR FISH AND WILDLIFE - Habitat degradation</v>
      </c>
    </row>
    <row r="262" spans="3:23" x14ac:dyDescent="0.25">
      <c r="C262" s="15"/>
      <c r="D262" s="17"/>
      <c r="E262" s="15"/>
      <c r="F262" s="15"/>
      <c r="G262" s="15"/>
      <c r="H262" s="15"/>
      <c r="I262" s="15"/>
      <c r="M262" s="201">
        <v>95</v>
      </c>
      <c r="N262" s="267">
        <v>2020</v>
      </c>
      <c r="O262" s="269" t="s">
        <v>260</v>
      </c>
      <c r="P262" s="269">
        <v>18</v>
      </c>
      <c r="Q262" s="269">
        <v>4</v>
      </c>
      <c r="R262" s="283">
        <v>0.1</v>
      </c>
      <c r="S262" s="269"/>
      <c r="T262" s="269"/>
      <c r="U262" s="269">
        <v>75</v>
      </c>
      <c r="V262" s="267" t="s">
        <v>637</v>
      </c>
      <c r="W262" s="269" t="str">
        <f>VLOOKUP(P262,'old -National RCs'!$K$20:$P$50,6,FALSE)</f>
        <v>DEGRADED PLANT CONDITION - Undesirable plant productivity and health</v>
      </c>
    </row>
    <row r="263" spans="3:23" x14ac:dyDescent="0.25">
      <c r="C263" s="15"/>
      <c r="D263" s="17"/>
      <c r="E263" s="15"/>
      <c r="F263" s="15"/>
      <c r="G263" s="133"/>
      <c r="H263" s="15"/>
      <c r="I263" s="15"/>
      <c r="M263" s="201">
        <v>96</v>
      </c>
      <c r="N263" s="267">
        <v>2020</v>
      </c>
      <c r="O263" s="269" t="s">
        <v>1</v>
      </c>
      <c r="P263" s="269">
        <v>18</v>
      </c>
      <c r="Q263" s="269">
        <v>4</v>
      </c>
      <c r="R263" s="283">
        <v>0.04</v>
      </c>
      <c r="S263" s="269"/>
      <c r="T263" s="269"/>
      <c r="U263" s="269">
        <v>80</v>
      </c>
      <c r="V263" s="267" t="s">
        <v>637</v>
      </c>
      <c r="W263" s="269" t="str">
        <f>VLOOKUP(P263,'old -National RCs'!$K$20:$P$50,6,FALSE)</f>
        <v>DEGRADED PLANT CONDITION - Undesirable plant productivity and health</v>
      </c>
    </row>
    <row r="264" spans="3:23" x14ac:dyDescent="0.25">
      <c r="C264" s="15"/>
      <c r="D264" s="17"/>
      <c r="E264" s="15"/>
      <c r="F264" s="15"/>
      <c r="G264" s="15"/>
      <c r="H264" s="15"/>
      <c r="I264" s="15"/>
      <c r="M264" s="201">
        <v>97</v>
      </c>
      <c r="N264" s="267">
        <v>2020</v>
      </c>
      <c r="O264" s="269" t="s">
        <v>3</v>
      </c>
      <c r="P264" s="269">
        <v>12</v>
      </c>
      <c r="Q264" s="269">
        <v>5</v>
      </c>
      <c r="R264" s="283">
        <v>0.03</v>
      </c>
      <c r="S264" s="269"/>
      <c r="T264" s="269"/>
      <c r="U264" s="269">
        <v>20</v>
      </c>
      <c r="V264" s="267" t="s">
        <v>637</v>
      </c>
      <c r="W264" s="269" t="str">
        <f>VLOOKUP(P264,'old -National RCs'!$K$20:$P$50,6,FALSE)</f>
        <v>WATER QUALITY DEGRADATION - Pesticides transported to surface and ground waters</v>
      </c>
    </row>
    <row r="265" spans="3:23" x14ac:dyDescent="0.25">
      <c r="M265" s="94">
        <v>98</v>
      </c>
      <c r="N265" s="267">
        <v>2020</v>
      </c>
      <c r="O265" s="269" t="s">
        <v>411</v>
      </c>
      <c r="P265" s="269">
        <v>12</v>
      </c>
      <c r="Q265" s="269">
        <v>5</v>
      </c>
      <c r="R265" s="283">
        <v>7.0000000000000007E-2</v>
      </c>
      <c r="S265" s="269"/>
      <c r="T265" s="269"/>
      <c r="U265" s="269">
        <v>20</v>
      </c>
      <c r="V265" s="267" t="s">
        <v>637</v>
      </c>
      <c r="W265" s="269" t="str">
        <f>VLOOKUP(P265,'old -National RCs'!$K$20:$P$50,6,FALSE)</f>
        <v>WATER QUALITY DEGRADATION - Pesticides transported to surface and ground waters</v>
      </c>
    </row>
    <row r="266" spans="3:23" x14ac:dyDescent="0.25">
      <c r="M266" s="94">
        <v>99</v>
      </c>
      <c r="N266" s="267">
        <v>2020</v>
      </c>
      <c r="O266" s="269" t="s">
        <v>260</v>
      </c>
      <c r="P266" s="269">
        <v>21</v>
      </c>
      <c r="Q266" s="269">
        <v>6</v>
      </c>
      <c r="R266" s="283">
        <v>0.1</v>
      </c>
      <c r="S266" s="269"/>
      <c r="T266" s="269"/>
      <c r="U266" s="269">
        <v>200</v>
      </c>
      <c r="V266" s="267" t="s">
        <v>637</v>
      </c>
      <c r="W266" s="269" t="str">
        <f>VLOOKUP(P266,'old -National RCs'!$K$20:$P$50,6,FALSE)</f>
        <v>DEGRADED PLANT CONDITION - Wildfire hazard, excessive biomass accumulation</v>
      </c>
    </row>
    <row r="267" spans="3:23" x14ac:dyDescent="0.25">
      <c r="M267" s="94">
        <v>100</v>
      </c>
      <c r="N267" s="267">
        <v>2020</v>
      </c>
      <c r="O267" s="269" t="s">
        <v>3</v>
      </c>
      <c r="P267" s="269">
        <v>10</v>
      </c>
      <c r="Q267" s="269">
        <v>7</v>
      </c>
      <c r="R267" s="283">
        <v>0.03</v>
      </c>
      <c r="S267" s="269"/>
      <c r="T267" s="269"/>
      <c r="U267" s="269">
        <v>0</v>
      </c>
      <c r="V267" s="267" t="s">
        <v>637</v>
      </c>
      <c r="W267" s="269" t="str">
        <f>VLOOKUP(P267,'old -National RCs'!$K$20:$P$50,6,FALSE)</f>
        <v>EXCESS/INSUFFICIENT WATER - Inefficient use of irrigation water</v>
      </c>
    </row>
    <row r="268" spans="3:23" x14ac:dyDescent="0.25">
      <c r="J268" s="223"/>
      <c r="M268" s="94">
        <v>101</v>
      </c>
      <c r="N268" s="267">
        <v>2020</v>
      </c>
      <c r="O268" s="269" t="s">
        <v>3</v>
      </c>
      <c r="P268" s="269">
        <v>6</v>
      </c>
      <c r="Q268" s="269">
        <v>8</v>
      </c>
      <c r="R268" s="269">
        <v>0.03</v>
      </c>
      <c r="S268" s="269"/>
      <c r="T268" s="269"/>
      <c r="U268" s="269">
        <v>0</v>
      </c>
      <c r="V268" s="267" t="s">
        <v>637</v>
      </c>
      <c r="W268" s="269" t="str">
        <f>VLOOKUP(P268,'old -National RCs'!$K$20:$P$50,6,FALSE)</f>
        <v>DEGRADATION - Organic matter depletion</v>
      </c>
    </row>
    <row r="269" spans="3:23" x14ac:dyDescent="0.25">
      <c r="M269" s="94">
        <v>102</v>
      </c>
      <c r="N269" s="267">
        <v>2020</v>
      </c>
      <c r="O269" s="269" t="s">
        <v>3</v>
      </c>
      <c r="P269" s="269">
        <v>6</v>
      </c>
      <c r="Q269" s="269">
        <v>1</v>
      </c>
      <c r="R269" s="269">
        <v>0.25</v>
      </c>
      <c r="S269" s="269"/>
      <c r="T269" s="269"/>
      <c r="U269" s="269">
        <v>2500</v>
      </c>
      <c r="V269" s="269" t="s">
        <v>636</v>
      </c>
      <c r="W269" s="269" t="str">
        <f>VLOOKUP(P269,'old -National RCs'!$K$20:$P$50,6,FALSE)</f>
        <v>DEGRADATION - Organic matter depletion</v>
      </c>
    </row>
    <row r="270" spans="3:23" x14ac:dyDescent="0.25">
      <c r="M270" s="94">
        <v>103</v>
      </c>
      <c r="N270" s="267">
        <v>2020</v>
      </c>
      <c r="O270" s="269" t="s">
        <v>3</v>
      </c>
      <c r="P270" s="269">
        <v>2</v>
      </c>
      <c r="Q270" s="269">
        <v>2</v>
      </c>
      <c r="R270" s="269">
        <v>0.25</v>
      </c>
      <c r="S270" s="269"/>
      <c r="T270" s="269"/>
      <c r="U270" s="269">
        <v>2500</v>
      </c>
      <c r="V270" s="269" t="s">
        <v>636</v>
      </c>
      <c r="W270" s="269" t="str">
        <f>VLOOKUP(P270,'old -National RCs'!$K$20:$P$50,6,FALSE)</f>
        <v>SOIL EROSION - Concentrated flow erosion</v>
      </c>
    </row>
    <row r="271" spans="3:23" x14ac:dyDescent="0.25">
      <c r="M271" s="94">
        <v>104</v>
      </c>
      <c r="N271" s="267">
        <v>2020</v>
      </c>
      <c r="O271" s="269" t="s">
        <v>3</v>
      </c>
      <c r="P271" s="269">
        <v>10</v>
      </c>
      <c r="Q271" s="269">
        <v>3</v>
      </c>
      <c r="R271" s="269">
        <v>0.15</v>
      </c>
      <c r="S271" s="269"/>
      <c r="T271" s="269"/>
      <c r="U271" s="269">
        <v>400</v>
      </c>
      <c r="V271" s="269" t="s">
        <v>636</v>
      </c>
      <c r="W271" s="269" t="str">
        <f>VLOOKUP(P271,'old -National RCs'!$K$20:$P$50,6,FALSE)</f>
        <v>EXCESS/INSUFFICIENT WATER - Inefficient use of irrigation water</v>
      </c>
    </row>
    <row r="272" spans="3:23" x14ac:dyDescent="0.25">
      <c r="M272" s="94">
        <v>105</v>
      </c>
      <c r="N272" s="267">
        <v>2020</v>
      </c>
      <c r="O272" s="269" t="s">
        <v>2</v>
      </c>
      <c r="P272" s="269">
        <v>18</v>
      </c>
      <c r="Q272" s="269">
        <v>4</v>
      </c>
      <c r="R272" s="269">
        <v>0.15</v>
      </c>
      <c r="S272" s="269"/>
      <c r="T272" s="269"/>
      <c r="U272" s="269">
        <v>1000</v>
      </c>
      <c r="V272" s="269" t="s">
        <v>636</v>
      </c>
      <c r="W272" s="269" t="str">
        <f>VLOOKUP(P272,'old -National RCs'!$K$20:$P$50,6,FALSE)</f>
        <v>DEGRADED PLANT CONDITION - Undesirable plant productivity and health</v>
      </c>
    </row>
    <row r="273" spans="13:23" x14ac:dyDescent="0.25">
      <c r="M273" s="94">
        <v>106</v>
      </c>
      <c r="N273" s="267">
        <v>2020</v>
      </c>
      <c r="O273" s="269" t="s">
        <v>2</v>
      </c>
      <c r="P273" s="269">
        <v>25</v>
      </c>
      <c r="Q273" s="269">
        <v>5</v>
      </c>
      <c r="R273" s="269">
        <v>0.1</v>
      </c>
      <c r="S273" s="269"/>
      <c r="T273" s="269"/>
      <c r="U273" s="269">
        <v>120</v>
      </c>
      <c r="V273" s="269" t="s">
        <v>636</v>
      </c>
      <c r="W273" s="269" t="str">
        <f>VLOOKUP(P273,'old -National RCs'!$K$20:$P$50,6,FALSE)</f>
        <v>LIVESTOCK PRODUCTION LIMITATIONS - Inadequate livestock water</v>
      </c>
    </row>
    <row r="274" spans="13:23" x14ac:dyDescent="0.25">
      <c r="M274" s="94">
        <v>107</v>
      </c>
      <c r="N274" s="267">
        <v>2020</v>
      </c>
      <c r="O274" s="269" t="s">
        <v>260</v>
      </c>
      <c r="P274" s="269">
        <v>21</v>
      </c>
      <c r="Q274" s="269">
        <v>6</v>
      </c>
      <c r="R274" s="269">
        <v>0.1</v>
      </c>
      <c r="S274" s="269"/>
      <c r="T274" s="269"/>
      <c r="U274" s="269">
        <v>35</v>
      </c>
      <c r="V274" s="269" t="s">
        <v>636</v>
      </c>
      <c r="W274" s="269" t="str">
        <f>VLOOKUP(P274,'old -National RCs'!$K$20:$P$50,6,FALSE)</f>
        <v>DEGRADED PLANT CONDITION - Wildfire hazard, excessive biomass accumulation</v>
      </c>
    </row>
    <row r="275" spans="13:23" x14ac:dyDescent="0.25">
      <c r="M275" s="94">
        <v>108</v>
      </c>
      <c r="N275" s="269">
        <v>2020</v>
      </c>
      <c r="O275" s="269" t="s">
        <v>3</v>
      </c>
      <c r="P275" s="269">
        <v>22</v>
      </c>
      <c r="Q275" s="269">
        <v>0</v>
      </c>
      <c r="R275" s="269">
        <v>0.06</v>
      </c>
      <c r="S275" s="269"/>
      <c r="T275" s="269"/>
      <c r="U275" s="269">
        <v>15</v>
      </c>
      <c r="V275" s="269" t="s">
        <v>772</v>
      </c>
      <c r="W275" s="269" t="str">
        <f>VLOOKUP(P275,'old -National RCs'!$K$20:$P$50,6,FALSE)</f>
        <v>INADEQUATE HABITAT FOR FISH AND WILDLIFE - Habitat degradation</v>
      </c>
    </row>
    <row r="276" spans="13:23" x14ac:dyDescent="0.25">
      <c r="M276" s="94">
        <v>109</v>
      </c>
      <c r="N276" s="269">
        <v>2020</v>
      </c>
      <c r="O276" s="269" t="s">
        <v>260</v>
      </c>
      <c r="P276" s="269">
        <v>22</v>
      </c>
      <c r="Q276" s="269">
        <v>0</v>
      </c>
      <c r="R276" s="269">
        <v>0.06</v>
      </c>
      <c r="S276" s="269"/>
      <c r="T276" s="269"/>
      <c r="U276" s="269">
        <v>15</v>
      </c>
      <c r="V276" s="269" t="s">
        <v>772</v>
      </c>
      <c r="W276" s="269" t="str">
        <f>VLOOKUP(P276,'old -National RCs'!$K$20:$P$50,6,FALSE)</f>
        <v>INADEQUATE HABITAT FOR FISH AND WILDLIFE - Habitat degradation</v>
      </c>
    </row>
    <row r="277" spans="13:23" x14ac:dyDescent="0.25">
      <c r="M277" s="94">
        <v>110</v>
      </c>
      <c r="N277" s="269">
        <v>2020</v>
      </c>
      <c r="O277" s="269" t="s">
        <v>411</v>
      </c>
      <c r="P277" s="269">
        <v>22</v>
      </c>
      <c r="Q277" s="269">
        <v>0</v>
      </c>
      <c r="R277" s="269">
        <v>0.06</v>
      </c>
      <c r="S277" s="269"/>
      <c r="T277" s="269"/>
      <c r="U277" s="269">
        <v>15</v>
      </c>
      <c r="V277" s="269" t="s">
        <v>772</v>
      </c>
      <c r="W277" s="269" t="str">
        <f>VLOOKUP(P277,'old -National RCs'!$K$20:$P$50,6,FALSE)</f>
        <v>INADEQUATE HABITAT FOR FISH AND WILDLIFE - Habitat degradation</v>
      </c>
    </row>
    <row r="278" spans="13:23" x14ac:dyDescent="0.25">
      <c r="M278" s="94">
        <v>111</v>
      </c>
      <c r="N278" s="269">
        <v>2020</v>
      </c>
      <c r="O278" s="269" t="s">
        <v>1</v>
      </c>
      <c r="P278" s="269">
        <v>22</v>
      </c>
      <c r="Q278" s="269">
        <v>0</v>
      </c>
      <c r="R278" s="269">
        <v>0.06</v>
      </c>
      <c r="S278" s="269"/>
      <c r="T278" s="269"/>
      <c r="U278" s="269">
        <v>15</v>
      </c>
      <c r="V278" s="269" t="s">
        <v>772</v>
      </c>
      <c r="W278" s="269" t="str">
        <f>VLOOKUP(P278,'old -National RCs'!$K$20:$P$50,6,FALSE)</f>
        <v>INADEQUATE HABITAT FOR FISH AND WILDLIFE - Habitat degradation</v>
      </c>
    </row>
    <row r="279" spans="13:23" x14ac:dyDescent="0.25">
      <c r="M279" s="94">
        <v>112</v>
      </c>
      <c r="N279" s="269">
        <v>2020</v>
      </c>
      <c r="O279" s="269" t="s">
        <v>2</v>
      </c>
      <c r="P279" s="269">
        <v>22</v>
      </c>
      <c r="Q279" s="269">
        <v>0</v>
      </c>
      <c r="R279" s="269">
        <v>0.06</v>
      </c>
      <c r="S279" s="269"/>
      <c r="T279" s="269"/>
      <c r="U279" s="269">
        <v>15</v>
      </c>
      <c r="V279" s="269" t="s">
        <v>772</v>
      </c>
      <c r="W279" s="269" t="str">
        <f>VLOOKUP(P279,'old -National RCs'!$K$20:$P$50,6,FALSE)</f>
        <v>INADEQUATE HABITAT FOR FISH AND WILDLIFE - Habitat degradation</v>
      </c>
    </row>
    <row r="280" spans="13:23" x14ac:dyDescent="0.25">
      <c r="M280" s="94">
        <v>113</v>
      </c>
      <c r="N280" s="269">
        <v>2020</v>
      </c>
      <c r="O280" s="269" t="s">
        <v>3</v>
      </c>
      <c r="P280" s="269">
        <v>16</v>
      </c>
      <c r="Q280" s="269">
        <v>0</v>
      </c>
      <c r="R280" s="269">
        <v>0.05</v>
      </c>
      <c r="S280" s="269"/>
      <c r="T280" s="269"/>
      <c r="U280" s="269">
        <v>100</v>
      </c>
      <c r="V280" s="269" t="s">
        <v>772</v>
      </c>
      <c r="W280" s="269" t="str">
        <f>VLOOKUP(P280,'old -National RCs'!$K$20:$P$50,6,FALSE)</f>
        <v>WATER QUALITY DEGRADATION - Excessive sediment in surface waters</v>
      </c>
    </row>
    <row r="281" spans="13:23" x14ac:dyDescent="0.25">
      <c r="M281" s="94">
        <v>114</v>
      </c>
      <c r="N281" s="269">
        <v>2020</v>
      </c>
      <c r="O281" s="269" t="s">
        <v>260</v>
      </c>
      <c r="P281" s="269">
        <v>16</v>
      </c>
      <c r="Q281" s="269">
        <v>0</v>
      </c>
      <c r="R281" s="269">
        <v>0.05</v>
      </c>
      <c r="S281" s="269"/>
      <c r="T281" s="269"/>
      <c r="U281" s="269">
        <v>100</v>
      </c>
      <c r="V281" s="269" t="s">
        <v>772</v>
      </c>
      <c r="W281" s="269" t="str">
        <f>VLOOKUP(P281,'old -National RCs'!$K$20:$P$50,6,FALSE)</f>
        <v>WATER QUALITY DEGRADATION - Excessive sediment in surface waters</v>
      </c>
    </row>
    <row r="282" spans="13:23" x14ac:dyDescent="0.25">
      <c r="M282" s="94">
        <v>115</v>
      </c>
      <c r="N282" s="269">
        <v>2020</v>
      </c>
      <c r="O282" s="269" t="s">
        <v>411</v>
      </c>
      <c r="P282" s="269">
        <v>16</v>
      </c>
      <c r="Q282" s="269">
        <v>0</v>
      </c>
      <c r="R282" s="269">
        <v>0.05</v>
      </c>
      <c r="S282" s="269"/>
      <c r="T282" s="269"/>
      <c r="U282" s="269">
        <v>100</v>
      </c>
      <c r="V282" s="269" t="s">
        <v>772</v>
      </c>
      <c r="W282" s="269" t="str">
        <f>VLOOKUP(P282,'old -National RCs'!$K$20:$P$50,6,FALSE)</f>
        <v>WATER QUALITY DEGRADATION - Excessive sediment in surface waters</v>
      </c>
    </row>
    <row r="283" spans="13:23" x14ac:dyDescent="0.25">
      <c r="M283" s="94">
        <v>116</v>
      </c>
      <c r="N283" s="269">
        <v>2020</v>
      </c>
      <c r="O283" s="269" t="s">
        <v>1</v>
      </c>
      <c r="P283" s="269">
        <v>16</v>
      </c>
      <c r="Q283" s="269">
        <v>0</v>
      </c>
      <c r="R283" s="269">
        <v>0.05</v>
      </c>
      <c r="S283" s="269"/>
      <c r="T283" s="269"/>
      <c r="U283" s="269">
        <v>100</v>
      </c>
      <c r="V283" s="269" t="s">
        <v>772</v>
      </c>
      <c r="W283" s="269" t="str">
        <f>VLOOKUP(P283,'old -National RCs'!$K$20:$P$50,6,FALSE)</f>
        <v>WATER QUALITY DEGRADATION - Excessive sediment in surface waters</v>
      </c>
    </row>
    <row r="284" spans="13:23" x14ac:dyDescent="0.25">
      <c r="M284" s="94">
        <v>117</v>
      </c>
      <c r="N284" s="269">
        <v>2020</v>
      </c>
      <c r="O284" s="269" t="s">
        <v>2</v>
      </c>
      <c r="P284" s="269">
        <v>16</v>
      </c>
      <c r="Q284" s="269">
        <v>0</v>
      </c>
      <c r="R284" s="269">
        <v>0.05</v>
      </c>
      <c r="S284" s="269"/>
      <c r="T284" s="269"/>
      <c r="U284" s="269">
        <v>100</v>
      </c>
      <c r="V284" s="269" t="s">
        <v>772</v>
      </c>
      <c r="W284" s="269" t="str">
        <f>VLOOKUP(P284,'old -National RCs'!$K$20:$P$50,6,FALSE)</f>
        <v>WATER QUALITY DEGRADATION - Excessive sediment in surface waters</v>
      </c>
    </row>
    <row r="285" spans="13:23" x14ac:dyDescent="0.25">
      <c r="M285" s="94">
        <v>118</v>
      </c>
      <c r="N285" s="269">
        <v>2020</v>
      </c>
      <c r="O285" s="269" t="s">
        <v>3</v>
      </c>
      <c r="P285" s="269">
        <v>18</v>
      </c>
      <c r="Q285" s="269">
        <v>0</v>
      </c>
      <c r="R285" s="269">
        <v>0.05</v>
      </c>
      <c r="S285" s="269"/>
      <c r="T285" s="269"/>
      <c r="U285" s="269">
        <v>1000</v>
      </c>
      <c r="V285" s="269" t="s">
        <v>772</v>
      </c>
      <c r="W285" s="269" t="str">
        <f>VLOOKUP(P285,'old -National RCs'!$K$20:$P$50,6,FALSE)</f>
        <v>DEGRADED PLANT CONDITION - Undesirable plant productivity and health</v>
      </c>
    </row>
    <row r="286" spans="13:23" x14ac:dyDescent="0.25">
      <c r="M286" s="94">
        <v>119</v>
      </c>
      <c r="N286" s="269">
        <v>2020</v>
      </c>
      <c r="O286" s="269" t="s">
        <v>260</v>
      </c>
      <c r="P286" s="269">
        <v>18</v>
      </c>
      <c r="Q286" s="269">
        <v>0</v>
      </c>
      <c r="R286" s="269">
        <v>0.05</v>
      </c>
      <c r="S286" s="269"/>
      <c r="T286" s="269"/>
      <c r="U286" s="269">
        <v>1000</v>
      </c>
      <c r="V286" s="269" t="s">
        <v>772</v>
      </c>
      <c r="W286" s="269" t="str">
        <f>VLOOKUP(P286,'old -National RCs'!$K$20:$P$50,6,FALSE)</f>
        <v>DEGRADED PLANT CONDITION - Undesirable plant productivity and health</v>
      </c>
    </row>
    <row r="287" spans="13:23" x14ac:dyDescent="0.25">
      <c r="M287" s="94">
        <v>120</v>
      </c>
      <c r="N287" s="269">
        <v>2020</v>
      </c>
      <c r="O287" s="269" t="s">
        <v>411</v>
      </c>
      <c r="P287" s="269">
        <v>18</v>
      </c>
      <c r="Q287" s="269">
        <v>0</v>
      </c>
      <c r="R287" s="269">
        <v>0.05</v>
      </c>
      <c r="S287" s="269"/>
      <c r="T287" s="269"/>
      <c r="U287" s="269">
        <v>0</v>
      </c>
      <c r="V287" s="269" t="s">
        <v>772</v>
      </c>
      <c r="W287" s="269" t="str">
        <f>VLOOKUP(P287,'old -National RCs'!$K$20:$P$50,6,FALSE)</f>
        <v>DEGRADED PLANT CONDITION - Undesirable plant productivity and health</v>
      </c>
    </row>
    <row r="288" spans="13:23" x14ac:dyDescent="0.25">
      <c r="M288" s="94">
        <v>121</v>
      </c>
      <c r="N288" s="269">
        <v>2020</v>
      </c>
      <c r="O288" s="269" t="s">
        <v>1</v>
      </c>
      <c r="P288" s="269">
        <v>18</v>
      </c>
      <c r="Q288" s="269">
        <v>0</v>
      </c>
      <c r="R288" s="269">
        <v>0.05</v>
      </c>
      <c r="S288" s="269"/>
      <c r="T288" s="269"/>
      <c r="U288" s="269">
        <v>1000</v>
      </c>
      <c r="V288" s="269" t="s">
        <v>772</v>
      </c>
      <c r="W288" s="269" t="str">
        <f>VLOOKUP(P288,'old -National RCs'!$K$20:$P$50,6,FALSE)</f>
        <v>DEGRADED PLANT CONDITION - Undesirable plant productivity and health</v>
      </c>
    </row>
    <row r="289" spans="13:23" x14ac:dyDescent="0.25">
      <c r="M289" s="94">
        <v>122</v>
      </c>
      <c r="N289" s="269">
        <v>2020</v>
      </c>
      <c r="O289" s="269" t="s">
        <v>2</v>
      </c>
      <c r="P289" s="269">
        <v>18</v>
      </c>
      <c r="Q289" s="269">
        <v>0</v>
      </c>
      <c r="R289" s="269">
        <v>0.05</v>
      </c>
      <c r="S289" s="269"/>
      <c r="T289" s="269"/>
      <c r="U289" s="269">
        <v>1000</v>
      </c>
      <c r="V289" s="269" t="s">
        <v>772</v>
      </c>
      <c r="W289" s="269" t="str">
        <f>VLOOKUP(P289,'old -National RCs'!$K$20:$P$50,6,FALSE)</f>
        <v>DEGRADED PLANT CONDITION - Undesirable plant productivity and health</v>
      </c>
    </row>
    <row r="290" spans="13:23" x14ac:dyDescent="0.25">
      <c r="M290" s="94">
        <v>123</v>
      </c>
      <c r="N290" s="269">
        <v>2020</v>
      </c>
      <c r="O290" s="269" t="s">
        <v>3</v>
      </c>
      <c r="P290" s="269">
        <v>10</v>
      </c>
      <c r="Q290" s="269">
        <v>0</v>
      </c>
      <c r="R290" s="269">
        <v>0.04</v>
      </c>
      <c r="S290" s="269"/>
      <c r="T290" s="269"/>
      <c r="U290" s="269">
        <v>500</v>
      </c>
      <c r="V290" s="269" t="s">
        <v>772</v>
      </c>
      <c r="W290" s="269" t="str">
        <f>VLOOKUP(P290,'old -National RCs'!$K$20:$P$50,6,FALSE)</f>
        <v>EXCESS/INSUFFICIENT WATER - Inefficient use of irrigation water</v>
      </c>
    </row>
    <row r="291" spans="13:23" x14ac:dyDescent="0.25">
      <c r="M291" s="94">
        <v>124</v>
      </c>
      <c r="N291" s="269">
        <v>2020</v>
      </c>
      <c r="O291" s="269" t="s">
        <v>260</v>
      </c>
      <c r="P291" s="269">
        <v>10</v>
      </c>
      <c r="Q291" s="269">
        <v>0</v>
      </c>
      <c r="R291" s="269">
        <v>0.04</v>
      </c>
      <c r="S291" s="269"/>
      <c r="T291" s="269"/>
      <c r="U291" s="269">
        <v>0</v>
      </c>
      <c r="V291" s="269" t="s">
        <v>772</v>
      </c>
      <c r="W291" s="269" t="str">
        <f>VLOOKUP(P291,'old -National RCs'!$K$20:$P$50,6,FALSE)</f>
        <v>EXCESS/INSUFFICIENT WATER - Inefficient use of irrigation water</v>
      </c>
    </row>
    <row r="292" spans="13:23" x14ac:dyDescent="0.25">
      <c r="M292" s="94">
        <v>125</v>
      </c>
      <c r="N292" s="269">
        <v>2020</v>
      </c>
      <c r="O292" s="269" t="s">
        <v>411</v>
      </c>
      <c r="P292" s="269">
        <v>10</v>
      </c>
      <c r="Q292" s="269">
        <v>0</v>
      </c>
      <c r="R292" s="269">
        <v>0.04</v>
      </c>
      <c r="S292" s="269"/>
      <c r="T292" s="269"/>
      <c r="U292" s="269">
        <v>0</v>
      </c>
      <c r="V292" s="269" t="s">
        <v>772</v>
      </c>
      <c r="W292" s="269" t="str">
        <f>VLOOKUP(P292,'old -National RCs'!$K$20:$P$50,6,FALSE)</f>
        <v>EXCESS/INSUFFICIENT WATER - Inefficient use of irrigation water</v>
      </c>
    </row>
    <row r="293" spans="13:23" x14ac:dyDescent="0.25">
      <c r="M293" s="94">
        <v>126</v>
      </c>
      <c r="N293" s="269">
        <v>2020</v>
      </c>
      <c r="O293" s="269" t="s">
        <v>1</v>
      </c>
      <c r="P293" s="269">
        <v>10</v>
      </c>
      <c r="Q293" s="269">
        <v>0</v>
      </c>
      <c r="R293" s="269">
        <v>0.04</v>
      </c>
      <c r="S293" s="269"/>
      <c r="T293" s="269"/>
      <c r="U293" s="269">
        <v>500</v>
      </c>
      <c r="V293" s="269" t="s">
        <v>772</v>
      </c>
      <c r="W293" s="269" t="str">
        <f>VLOOKUP(P293,'old -National RCs'!$K$20:$P$50,6,FALSE)</f>
        <v>EXCESS/INSUFFICIENT WATER - Inefficient use of irrigation water</v>
      </c>
    </row>
    <row r="294" spans="13:23" x14ac:dyDescent="0.25">
      <c r="M294" s="94">
        <v>127</v>
      </c>
      <c r="N294" s="269">
        <v>2020</v>
      </c>
      <c r="O294" s="269" t="s">
        <v>2</v>
      </c>
      <c r="P294" s="269">
        <v>10</v>
      </c>
      <c r="Q294" s="269">
        <v>0</v>
      </c>
      <c r="R294" s="269">
        <v>0.04</v>
      </c>
      <c r="S294" s="269"/>
      <c r="T294" s="269"/>
      <c r="U294" s="269">
        <v>0</v>
      </c>
      <c r="V294" s="269" t="s">
        <v>772</v>
      </c>
      <c r="W294" s="269" t="str">
        <f>VLOOKUP(P294,'old -National RCs'!$K$20:$P$50,6,FALSE)</f>
        <v>EXCESS/INSUFFICIENT WATER - Inefficient use of irrigation water</v>
      </c>
    </row>
    <row r="295" spans="13:23" x14ac:dyDescent="0.25">
      <c r="M295" s="94">
        <v>128</v>
      </c>
      <c r="N295" s="94">
        <v>2020</v>
      </c>
      <c r="O295" s="94" t="s">
        <v>3</v>
      </c>
      <c r="P295" s="94">
        <v>1</v>
      </c>
      <c r="Q295" s="94">
        <v>0</v>
      </c>
      <c r="R295" s="94">
        <v>0</v>
      </c>
      <c r="W295" s="94" t="str">
        <f>VLOOKUP(P295,'old -National RCs'!$K$20:$P$50,6,FALSE)</f>
        <v>SOIL EROSION - Sheet, rill, and wind erosion</v>
      </c>
    </row>
    <row r="296" spans="13:23" x14ac:dyDescent="0.25">
      <c r="M296" s="94">
        <v>129</v>
      </c>
      <c r="N296" s="94">
        <v>2020</v>
      </c>
      <c r="O296" s="94" t="s">
        <v>3</v>
      </c>
      <c r="P296" s="94">
        <v>1</v>
      </c>
      <c r="Q296" s="94">
        <v>0</v>
      </c>
      <c r="R296" s="94">
        <v>0</v>
      </c>
      <c r="W296" s="94" t="str">
        <f>VLOOKUP(P296,'old -National RCs'!$K$20:$P$50,6,FALSE)</f>
        <v>SOIL EROSION - Sheet, rill, and wind erosion</v>
      </c>
    </row>
    <row r="297" spans="13:23" x14ac:dyDescent="0.25">
      <c r="M297" s="94">
        <v>130</v>
      </c>
      <c r="N297" s="94">
        <v>2020</v>
      </c>
      <c r="O297" s="94" t="s">
        <v>3</v>
      </c>
      <c r="P297" s="94">
        <v>1</v>
      </c>
      <c r="Q297" s="94">
        <v>0</v>
      </c>
      <c r="R297" s="94">
        <v>0</v>
      </c>
      <c r="W297" s="94" t="str">
        <f>VLOOKUP(P297,'old -National RCs'!$K$20:$P$50,6,FALSE)</f>
        <v>SOIL EROSION - Sheet, rill, and wind erosion</v>
      </c>
    </row>
    <row r="298" spans="13:23" x14ac:dyDescent="0.25">
      <c r="M298" s="94">
        <v>131</v>
      </c>
      <c r="N298" s="94">
        <v>2020</v>
      </c>
      <c r="O298" s="94" t="s">
        <v>3</v>
      </c>
      <c r="P298" s="94">
        <v>1</v>
      </c>
      <c r="Q298" s="94">
        <v>0</v>
      </c>
      <c r="R298" s="94">
        <v>0</v>
      </c>
      <c r="W298" s="94" t="str">
        <f>VLOOKUP(P298,'old -National RCs'!$K$20:$P$50,6,FALSE)</f>
        <v>SOIL EROSION - Sheet, rill, and wind erosion</v>
      </c>
    </row>
    <row r="299" spans="13:23" x14ac:dyDescent="0.25">
      <c r="M299" s="94">
        <v>132</v>
      </c>
      <c r="N299" s="94">
        <v>2020</v>
      </c>
      <c r="O299" s="94" t="s">
        <v>3</v>
      </c>
      <c r="P299" s="94">
        <v>1</v>
      </c>
      <c r="Q299" s="94">
        <v>0</v>
      </c>
      <c r="R299" s="94">
        <v>0</v>
      </c>
      <c r="W299" s="94" t="str">
        <f>VLOOKUP(P299,'old -National RCs'!$K$20:$P$50,6,FALSE)</f>
        <v>SOIL EROSION - Sheet, rill, and wind erosion</v>
      </c>
    </row>
    <row r="300" spans="13:23" x14ac:dyDescent="0.25">
      <c r="M300" s="94">
        <v>133</v>
      </c>
      <c r="N300" s="94">
        <v>2020</v>
      </c>
      <c r="O300" s="94" t="s">
        <v>3</v>
      </c>
      <c r="P300" s="94">
        <v>1</v>
      </c>
      <c r="Q300" s="94">
        <v>0</v>
      </c>
      <c r="R300" s="94">
        <v>0</v>
      </c>
      <c r="W300" s="94" t="str">
        <f>VLOOKUP(P300,'old -National RCs'!$K$20:$P$50,6,FALSE)</f>
        <v>SOIL EROSION - Sheet, rill, and wind erosion</v>
      </c>
    </row>
    <row r="301" spans="13:23" x14ac:dyDescent="0.25">
      <c r="M301" s="94">
        <v>134</v>
      </c>
      <c r="N301" s="94">
        <v>2020</v>
      </c>
      <c r="O301" s="94" t="s">
        <v>3</v>
      </c>
      <c r="P301" s="94">
        <v>1</v>
      </c>
      <c r="Q301" s="94">
        <v>0</v>
      </c>
      <c r="R301" s="94">
        <v>0</v>
      </c>
      <c r="W301" s="94" t="str">
        <f>VLOOKUP(P301,'old -National RCs'!$K$20:$P$50,6,FALSE)</f>
        <v>SOIL EROSION - Sheet, rill, and wind erosion</v>
      </c>
    </row>
  </sheetData>
  <sortState xmlns:xlrd2="http://schemas.microsoft.com/office/spreadsheetml/2017/richdata2" ref="M134:T242">
    <sortCondition ref="T134:T242"/>
    <sortCondition ref="O134:O242"/>
    <sortCondition ref="M134:M242"/>
  </sortState>
  <printOptions horizontalCentered="1"/>
  <pageMargins left="0.45" right="0.2" top="0.75" bottom="0.25" header="0.3" footer="0.3"/>
  <pageSetup scale="73" orientation="portrait" r:id="rId1"/>
  <headerFooter>
    <oddHeader>&amp;C&amp;"Times New Roman,Bold"&amp;10FY20 LWG Data Collection&amp;R&amp;10 8/20/19</oddHeader>
    <oddFooter>&amp;C&amp;"Times New Roman,Italic"&amp;8USDA is an Equal Opportunity Provider and Employer</oddFooter>
  </headerFooter>
  <rowBreaks count="3" manualBreakCount="3">
    <brk id="48" max="9" man="1"/>
    <brk id="89" max="9" man="1"/>
    <brk id="126" max="9"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B2:L300"/>
  <sheetViews>
    <sheetView workbookViewId="0">
      <selection activeCell="K257" sqref="K257"/>
    </sheetView>
  </sheetViews>
  <sheetFormatPr defaultRowHeight="12.75" x14ac:dyDescent="0.2"/>
  <cols>
    <col min="1" max="2" width="9.140625" style="15"/>
    <col min="3" max="3" width="38" style="15" customWidth="1"/>
    <col min="4" max="16384" width="9.140625" style="15"/>
  </cols>
  <sheetData>
    <row r="2" spans="2:9" x14ac:dyDescent="0.2">
      <c r="C2" s="139" t="s">
        <v>89</v>
      </c>
      <c r="D2" s="476" t="s">
        <v>407</v>
      </c>
      <c r="E2" s="477"/>
      <c r="F2" s="478"/>
    </row>
    <row r="3" spans="2:9" x14ac:dyDescent="0.2">
      <c r="C3" s="187"/>
      <c r="D3" s="188">
        <v>2018</v>
      </c>
      <c r="E3" s="188">
        <v>2019</v>
      </c>
      <c r="F3" s="188">
        <v>2020</v>
      </c>
      <c r="G3" s="140">
        <v>2018</v>
      </c>
      <c r="H3" s="140">
        <v>2019</v>
      </c>
      <c r="I3" s="140">
        <v>2020</v>
      </c>
    </row>
    <row r="4" spans="2:9" x14ac:dyDescent="0.2">
      <c r="B4" s="15">
        <v>1</v>
      </c>
      <c r="C4" s="189" t="str">
        <f>VLOOKUP(B4,$E$21:$K$300,7,FALSE)</f>
        <v>SOIL EROSION - Sheet, rill, and wind erosion</v>
      </c>
      <c r="D4" s="190">
        <f>SUMIFS($L$21:$L$300,$C$21:$C$300,D$3,$E$21:$E$300,$B4)</f>
        <v>5300</v>
      </c>
      <c r="E4" s="190">
        <f t="shared" ref="D4:F15" si="0">SUMIFS($L$21:$L$300,$C$21:$C$300,E$3,$E$21:$E$300,$B4)</f>
        <v>5800</v>
      </c>
      <c r="F4" s="190">
        <f t="shared" si="0"/>
        <v>4800</v>
      </c>
    </row>
    <row r="5" spans="2:9" x14ac:dyDescent="0.2">
      <c r="B5" s="15">
        <v>6</v>
      </c>
      <c r="C5" s="189" t="str">
        <f t="shared" ref="C5:C15" si="1">VLOOKUP(B5,$E$21:$K$300,7,FALSE)</f>
        <v>DEGRADATION - Organic matter depletion</v>
      </c>
      <c r="D5" s="190">
        <f t="shared" si="0"/>
        <v>3250</v>
      </c>
      <c r="E5" s="190">
        <f t="shared" si="0"/>
        <v>3250</v>
      </c>
      <c r="F5" s="190">
        <f t="shared" si="0"/>
        <v>4250</v>
      </c>
    </row>
    <row r="6" spans="2:9" ht="25.5" x14ac:dyDescent="0.2">
      <c r="B6" s="15">
        <v>9</v>
      </c>
      <c r="C6" s="189" t="str">
        <f t="shared" si="1"/>
        <v>EXCESS/INSUFFICIENT WATER - Inefficient moisture management</v>
      </c>
      <c r="D6" s="190">
        <f t="shared" si="0"/>
        <v>0</v>
      </c>
      <c r="E6" s="190">
        <f t="shared" si="0"/>
        <v>0</v>
      </c>
      <c r="F6" s="190">
        <f t="shared" si="0"/>
        <v>1245</v>
      </c>
    </row>
    <row r="7" spans="2:9" ht="25.5" x14ac:dyDescent="0.2">
      <c r="B7" s="15">
        <v>10</v>
      </c>
      <c r="C7" s="189" t="str">
        <f t="shared" si="1"/>
        <v>EXCESS/INSUFFICIENT WATER - Inefficient use of irrigation water</v>
      </c>
      <c r="D7" s="190">
        <f t="shared" si="0"/>
        <v>2355</v>
      </c>
      <c r="E7" s="190">
        <f t="shared" si="0"/>
        <v>2655</v>
      </c>
      <c r="F7" s="190">
        <f t="shared" si="0"/>
        <v>1410</v>
      </c>
      <c r="G7" s="191">
        <f>D6+D7</f>
        <v>2355</v>
      </c>
      <c r="H7" s="191">
        <f t="shared" ref="H7:I7" si="2">E6+E7</f>
        <v>2655</v>
      </c>
      <c r="I7" s="191">
        <f t="shared" si="2"/>
        <v>2655</v>
      </c>
    </row>
    <row r="8" spans="2:9" ht="25.5" x14ac:dyDescent="0.2">
      <c r="B8" s="15">
        <v>11</v>
      </c>
      <c r="C8" s="189" t="str">
        <f t="shared" si="1"/>
        <v>WATER QUALITY DEGRADATION - Excess nutrients in surface and ground waters</v>
      </c>
      <c r="D8" s="190">
        <f t="shared" si="0"/>
        <v>410</v>
      </c>
      <c r="E8" s="190">
        <f t="shared" si="0"/>
        <v>410</v>
      </c>
      <c r="F8" s="190">
        <f t="shared" si="0"/>
        <v>410</v>
      </c>
    </row>
    <row r="9" spans="2:9" ht="38.25" x14ac:dyDescent="0.2">
      <c r="B9" s="15">
        <v>12</v>
      </c>
      <c r="C9" s="189" t="str">
        <f t="shared" si="1"/>
        <v>WATER QUALITY DEGRADATION - Pesticides transported to surface and ground waters</v>
      </c>
      <c r="D9" s="190">
        <f t="shared" si="0"/>
        <v>262</v>
      </c>
      <c r="E9" s="190">
        <f t="shared" si="0"/>
        <v>262</v>
      </c>
      <c r="F9" s="190">
        <f t="shared" si="0"/>
        <v>262</v>
      </c>
    </row>
    <row r="10" spans="2:9" ht="38.25" x14ac:dyDescent="0.2">
      <c r="B10" s="15">
        <v>13</v>
      </c>
      <c r="C10" s="189" t="str">
        <f t="shared" si="1"/>
        <v>WATER QUALITY DEGRADATION - Excess pathogens and chemicals from manure, biosolids, or compost applications</v>
      </c>
      <c r="D10" s="190">
        <f t="shared" si="0"/>
        <v>1060</v>
      </c>
      <c r="E10" s="190">
        <f t="shared" si="0"/>
        <v>1048</v>
      </c>
      <c r="F10" s="190">
        <f t="shared" si="0"/>
        <v>1048</v>
      </c>
    </row>
    <row r="11" spans="2:9" ht="25.5" x14ac:dyDescent="0.2">
      <c r="B11" s="15">
        <v>16</v>
      </c>
      <c r="C11" s="189" t="str">
        <f t="shared" si="1"/>
        <v>WATER QUALITY DEGRADATION - Excessive sediment in surface waters</v>
      </c>
      <c r="D11" s="190">
        <f t="shared" si="0"/>
        <v>3892</v>
      </c>
      <c r="E11" s="190">
        <f t="shared" si="0"/>
        <v>3892</v>
      </c>
      <c r="F11" s="190">
        <f t="shared" si="0"/>
        <v>3892</v>
      </c>
      <c r="G11" s="191">
        <f>SUM(D8:D11)</f>
        <v>5624</v>
      </c>
      <c r="H11" s="191">
        <f t="shared" ref="H11:I11" si="3">SUM(E8:E11)</f>
        <v>5612</v>
      </c>
      <c r="I11" s="191">
        <f t="shared" si="3"/>
        <v>5612</v>
      </c>
    </row>
    <row r="12" spans="2:9" ht="25.5" x14ac:dyDescent="0.2">
      <c r="B12" s="15">
        <v>18</v>
      </c>
      <c r="C12" s="189" t="str">
        <f t="shared" si="1"/>
        <v>DEGRADED PLANT CONDITION - Undesirable plant productivity and health</v>
      </c>
      <c r="D12" s="190">
        <f t="shared" si="0"/>
        <v>16960</v>
      </c>
      <c r="E12" s="190">
        <f t="shared" si="0"/>
        <v>13960</v>
      </c>
      <c r="F12" s="190">
        <f t="shared" si="0"/>
        <v>13960</v>
      </c>
    </row>
    <row r="13" spans="2:9" ht="25.5" x14ac:dyDescent="0.2">
      <c r="B13" s="15">
        <v>21</v>
      </c>
      <c r="C13" s="189" t="str">
        <f t="shared" si="1"/>
        <v>DEGRADED PLANT CONDITION - Wildfire hazard, excessive biomass accumulation</v>
      </c>
      <c r="D13" s="190">
        <f t="shared" si="0"/>
        <v>182</v>
      </c>
      <c r="E13" s="190">
        <f t="shared" si="0"/>
        <v>182</v>
      </c>
      <c r="F13" s="190">
        <f t="shared" si="0"/>
        <v>182</v>
      </c>
      <c r="G13" s="191">
        <f>D12+D13</f>
        <v>17142</v>
      </c>
      <c r="H13" s="191">
        <f t="shared" ref="H13:I13" si="4">E12+E13</f>
        <v>14142</v>
      </c>
      <c r="I13" s="191">
        <f t="shared" si="4"/>
        <v>14142</v>
      </c>
    </row>
    <row r="14" spans="2:9" ht="25.5" x14ac:dyDescent="0.2">
      <c r="B14" s="15">
        <v>22</v>
      </c>
      <c r="C14" s="189" t="str">
        <f t="shared" si="1"/>
        <v>INADEQUATE HABITAT FOR FISH AND WILDLIFE - Habitat degradation</v>
      </c>
      <c r="D14" s="190">
        <f t="shared" si="0"/>
        <v>633</v>
      </c>
      <c r="E14" s="190">
        <f t="shared" si="0"/>
        <v>633</v>
      </c>
      <c r="F14" s="190">
        <f t="shared" si="0"/>
        <v>633</v>
      </c>
    </row>
    <row r="15" spans="2:9" ht="25.5" x14ac:dyDescent="0.2">
      <c r="B15" s="15">
        <v>25</v>
      </c>
      <c r="C15" s="189" t="str">
        <f t="shared" si="1"/>
        <v>LIVESTOCK PRODUCTION LIMITATIONS - Inadequate livestock water</v>
      </c>
      <c r="D15" s="190">
        <f t="shared" si="0"/>
        <v>1160</v>
      </c>
      <c r="E15" s="190">
        <f t="shared" si="0"/>
        <v>1160</v>
      </c>
      <c r="F15" s="190">
        <f t="shared" si="0"/>
        <v>1160</v>
      </c>
    </row>
    <row r="19" spans="2:12" x14ac:dyDescent="0.2">
      <c r="B19" s="15" t="s">
        <v>692</v>
      </c>
      <c r="C19" s="144"/>
    </row>
    <row r="20" spans="2:12" x14ac:dyDescent="0.2">
      <c r="C20" s="144" t="s">
        <v>407</v>
      </c>
      <c r="D20" s="144" t="s">
        <v>240</v>
      </c>
      <c r="E20" s="144" t="s">
        <v>238</v>
      </c>
      <c r="F20" s="144" t="s">
        <v>239</v>
      </c>
      <c r="G20" s="144" t="s">
        <v>408</v>
      </c>
      <c r="H20" s="144" t="s">
        <v>376</v>
      </c>
      <c r="I20" s="144" t="s">
        <v>409</v>
      </c>
      <c r="J20" s="144" t="s">
        <v>410</v>
      </c>
      <c r="K20" s="144"/>
      <c r="L20" s="144"/>
    </row>
    <row r="21" spans="2:12" x14ac:dyDescent="0.2">
      <c r="C21" s="144">
        <v>2018</v>
      </c>
      <c r="D21" s="144" t="s">
        <v>3</v>
      </c>
      <c r="E21" s="144">
        <v>1</v>
      </c>
      <c r="F21" s="144">
        <v>1</v>
      </c>
      <c r="G21" s="144">
        <v>0.31</v>
      </c>
      <c r="H21" s="144">
        <v>3</v>
      </c>
      <c r="I21" s="144">
        <v>500</v>
      </c>
      <c r="J21" s="144" t="s">
        <v>220</v>
      </c>
      <c r="K21" s="144" t="s">
        <v>4</v>
      </c>
      <c r="L21" s="144">
        <f>H21*I21</f>
        <v>1500</v>
      </c>
    </row>
    <row r="22" spans="2:12" x14ac:dyDescent="0.2">
      <c r="C22" s="144">
        <v>2018</v>
      </c>
      <c r="D22" s="144" t="s">
        <v>3</v>
      </c>
      <c r="E22" s="144">
        <v>10</v>
      </c>
      <c r="F22" s="144">
        <v>2</v>
      </c>
      <c r="G22" s="144">
        <v>0.26</v>
      </c>
      <c r="H22" s="144">
        <v>3</v>
      </c>
      <c r="I22" s="144">
        <v>80</v>
      </c>
      <c r="J22" s="144" t="s">
        <v>220</v>
      </c>
      <c r="K22" s="144" t="s">
        <v>13</v>
      </c>
      <c r="L22" s="144">
        <f t="shared" ref="L22:L85" si="5">H22*I22</f>
        <v>240</v>
      </c>
    </row>
    <row r="23" spans="2:12" x14ac:dyDescent="0.2">
      <c r="C23" s="144">
        <v>2018</v>
      </c>
      <c r="D23" s="144" t="s">
        <v>260</v>
      </c>
      <c r="E23" s="144">
        <v>18</v>
      </c>
      <c r="F23" s="144">
        <v>3</v>
      </c>
      <c r="G23" s="144">
        <v>0.1</v>
      </c>
      <c r="H23" s="144">
        <v>8</v>
      </c>
      <c r="I23" s="144">
        <v>15</v>
      </c>
      <c r="J23" s="144" t="s">
        <v>220</v>
      </c>
      <c r="K23" s="144" t="s">
        <v>21</v>
      </c>
      <c r="L23" s="144">
        <f t="shared" si="5"/>
        <v>120</v>
      </c>
    </row>
    <row r="24" spans="2:12" x14ac:dyDescent="0.2">
      <c r="C24" s="144">
        <v>2018</v>
      </c>
      <c r="D24" s="144" t="s">
        <v>1</v>
      </c>
      <c r="E24" s="144">
        <v>18</v>
      </c>
      <c r="F24" s="144">
        <v>3</v>
      </c>
      <c r="G24" s="144">
        <v>0.04</v>
      </c>
      <c r="H24" s="144">
        <v>1</v>
      </c>
      <c r="I24" s="144">
        <v>30</v>
      </c>
      <c r="J24" s="144" t="s">
        <v>220</v>
      </c>
      <c r="K24" s="144" t="s">
        <v>21</v>
      </c>
      <c r="L24" s="144">
        <f t="shared" si="5"/>
        <v>30</v>
      </c>
    </row>
    <row r="25" spans="2:12" x14ac:dyDescent="0.2">
      <c r="C25" s="144">
        <v>2018</v>
      </c>
      <c r="D25" s="144" t="s">
        <v>2</v>
      </c>
      <c r="E25" s="144">
        <v>18</v>
      </c>
      <c r="F25" s="144">
        <v>3</v>
      </c>
      <c r="G25" s="144">
        <v>0.06</v>
      </c>
      <c r="H25" s="144">
        <v>2</v>
      </c>
      <c r="I25" s="144">
        <v>1200</v>
      </c>
      <c r="J25" s="144" t="s">
        <v>220</v>
      </c>
      <c r="K25" s="144" t="s">
        <v>21</v>
      </c>
      <c r="L25" s="144">
        <f t="shared" si="5"/>
        <v>2400</v>
      </c>
    </row>
    <row r="26" spans="2:12" x14ac:dyDescent="0.2">
      <c r="C26" s="144">
        <v>2018</v>
      </c>
      <c r="D26" s="144" t="s">
        <v>3</v>
      </c>
      <c r="E26" s="144">
        <v>12</v>
      </c>
      <c r="F26" s="144">
        <v>4</v>
      </c>
      <c r="G26" s="144">
        <v>0.09</v>
      </c>
      <c r="H26" s="144">
        <v>4</v>
      </c>
      <c r="I26" s="144">
        <v>60</v>
      </c>
      <c r="J26" s="144" t="s">
        <v>220</v>
      </c>
      <c r="K26" s="144" t="s">
        <v>15</v>
      </c>
      <c r="L26" s="144">
        <f t="shared" si="5"/>
        <v>240</v>
      </c>
    </row>
    <row r="27" spans="2:12" x14ac:dyDescent="0.2">
      <c r="C27" s="144">
        <v>2018</v>
      </c>
      <c r="D27" s="144" t="s">
        <v>3</v>
      </c>
      <c r="E27" s="144">
        <v>16</v>
      </c>
      <c r="F27" s="144">
        <v>5</v>
      </c>
      <c r="G27" s="144">
        <v>0.1</v>
      </c>
      <c r="H27" s="144">
        <v>2</v>
      </c>
      <c r="I27" s="144">
        <v>120</v>
      </c>
      <c r="J27" s="144" t="s">
        <v>220</v>
      </c>
      <c r="K27" s="144" t="s">
        <v>19</v>
      </c>
      <c r="L27" s="144">
        <f t="shared" si="5"/>
        <v>240</v>
      </c>
    </row>
    <row r="28" spans="2:12" x14ac:dyDescent="0.2">
      <c r="C28" s="144">
        <v>2018</v>
      </c>
      <c r="D28" s="144" t="s">
        <v>411</v>
      </c>
      <c r="E28" s="144">
        <v>13</v>
      </c>
      <c r="F28" s="144">
        <v>6</v>
      </c>
      <c r="G28" s="144">
        <v>0.01</v>
      </c>
      <c r="H28" s="144">
        <v>1</v>
      </c>
      <c r="I28" s="144">
        <v>100</v>
      </c>
      <c r="J28" s="144" t="s">
        <v>220</v>
      </c>
      <c r="K28" s="144" t="s">
        <v>16</v>
      </c>
      <c r="L28" s="144">
        <f t="shared" si="5"/>
        <v>100</v>
      </c>
    </row>
    <row r="29" spans="2:12" x14ac:dyDescent="0.2">
      <c r="C29" s="144">
        <v>2018</v>
      </c>
      <c r="D29" s="144" t="s">
        <v>411</v>
      </c>
      <c r="E29" s="144">
        <v>22</v>
      </c>
      <c r="F29" s="144">
        <v>7</v>
      </c>
      <c r="G29" s="144">
        <v>0.03</v>
      </c>
      <c r="H29" s="144">
        <v>2</v>
      </c>
      <c r="I29" s="144">
        <v>50</v>
      </c>
      <c r="J29" s="144" t="s">
        <v>220</v>
      </c>
      <c r="K29" s="144" t="s">
        <v>25</v>
      </c>
      <c r="L29" s="144">
        <f t="shared" si="5"/>
        <v>100</v>
      </c>
    </row>
    <row r="30" spans="2:12" x14ac:dyDescent="0.2">
      <c r="C30" s="144">
        <v>2018</v>
      </c>
      <c r="D30" s="144" t="s">
        <v>3</v>
      </c>
      <c r="E30" s="144">
        <v>1</v>
      </c>
      <c r="F30" s="144">
        <v>1</v>
      </c>
      <c r="G30" s="144">
        <v>0.4</v>
      </c>
      <c r="H30" s="144">
        <v>2</v>
      </c>
      <c r="I30" s="144">
        <v>450</v>
      </c>
      <c r="J30" s="144" t="s">
        <v>628</v>
      </c>
      <c r="K30" s="144" t="s">
        <v>4</v>
      </c>
      <c r="L30" s="144">
        <f t="shared" si="5"/>
        <v>900</v>
      </c>
    </row>
    <row r="31" spans="2:12" x14ac:dyDescent="0.2">
      <c r="C31" s="144">
        <v>2018</v>
      </c>
      <c r="D31" s="144" t="s">
        <v>260</v>
      </c>
      <c r="E31" s="144">
        <v>25</v>
      </c>
      <c r="F31" s="144">
        <v>2</v>
      </c>
      <c r="G31" s="144">
        <v>0.06</v>
      </c>
      <c r="H31" s="144">
        <v>1</v>
      </c>
      <c r="I31" s="144">
        <v>400</v>
      </c>
      <c r="J31" s="144" t="s">
        <v>628</v>
      </c>
      <c r="K31" s="144" t="s">
        <v>28</v>
      </c>
      <c r="L31" s="144">
        <f t="shared" si="5"/>
        <v>400</v>
      </c>
    </row>
    <row r="32" spans="2:12" x14ac:dyDescent="0.2">
      <c r="C32" s="144">
        <v>2018</v>
      </c>
      <c r="D32" s="144" t="s">
        <v>2</v>
      </c>
      <c r="E32" s="144">
        <v>25</v>
      </c>
      <c r="F32" s="144">
        <v>2</v>
      </c>
      <c r="G32" s="144">
        <v>0.14000000000000001</v>
      </c>
      <c r="H32" s="144">
        <v>0.01</v>
      </c>
      <c r="I32" s="144">
        <v>1000</v>
      </c>
      <c r="J32" s="144" t="s">
        <v>628</v>
      </c>
      <c r="K32" s="144" t="s">
        <v>28</v>
      </c>
      <c r="L32" s="144">
        <f t="shared" si="5"/>
        <v>10</v>
      </c>
    </row>
    <row r="33" spans="3:12" x14ac:dyDescent="0.2">
      <c r="C33" s="144">
        <v>2018</v>
      </c>
      <c r="D33" s="144" t="s">
        <v>3</v>
      </c>
      <c r="E33" s="144">
        <v>22</v>
      </c>
      <c r="F33" s="144">
        <v>3</v>
      </c>
      <c r="G33" s="144">
        <v>0.1</v>
      </c>
      <c r="H33" s="144">
        <v>2</v>
      </c>
      <c r="I33" s="144">
        <v>5</v>
      </c>
      <c r="J33" s="144" t="s">
        <v>628</v>
      </c>
      <c r="K33" s="144" t="s">
        <v>25</v>
      </c>
      <c r="L33" s="144">
        <f t="shared" si="5"/>
        <v>10</v>
      </c>
    </row>
    <row r="34" spans="3:12" x14ac:dyDescent="0.2">
      <c r="C34" s="144">
        <v>2018</v>
      </c>
      <c r="D34" s="144" t="s">
        <v>411</v>
      </c>
      <c r="E34" s="144">
        <v>22</v>
      </c>
      <c r="F34" s="144">
        <v>3</v>
      </c>
      <c r="G34" s="144">
        <v>0.01</v>
      </c>
      <c r="H34" s="144">
        <v>1</v>
      </c>
      <c r="I34" s="144">
        <v>1</v>
      </c>
      <c r="J34" s="144" t="s">
        <v>628</v>
      </c>
      <c r="K34" s="144" t="s">
        <v>25</v>
      </c>
      <c r="L34" s="144">
        <f t="shared" si="5"/>
        <v>1</v>
      </c>
    </row>
    <row r="35" spans="3:12" x14ac:dyDescent="0.2">
      <c r="C35" s="144">
        <v>2018</v>
      </c>
      <c r="D35" s="144" t="s">
        <v>260</v>
      </c>
      <c r="E35" s="144">
        <v>22</v>
      </c>
      <c r="F35" s="144">
        <v>3</v>
      </c>
      <c r="G35" s="144">
        <v>0.01</v>
      </c>
      <c r="H35" s="144">
        <v>0</v>
      </c>
      <c r="I35" s="144">
        <v>0</v>
      </c>
      <c r="J35" s="144" t="s">
        <v>628</v>
      </c>
      <c r="K35" s="144" t="s">
        <v>25</v>
      </c>
      <c r="L35" s="144">
        <f t="shared" si="5"/>
        <v>0</v>
      </c>
    </row>
    <row r="36" spans="3:12" x14ac:dyDescent="0.2">
      <c r="C36" s="144">
        <v>2018</v>
      </c>
      <c r="D36" s="144" t="s">
        <v>2</v>
      </c>
      <c r="E36" s="144">
        <v>22</v>
      </c>
      <c r="F36" s="144">
        <v>3</v>
      </c>
      <c r="G36" s="144">
        <v>0.03</v>
      </c>
      <c r="H36" s="144">
        <v>1</v>
      </c>
      <c r="I36" s="144">
        <v>10</v>
      </c>
      <c r="J36" s="144" t="s">
        <v>628</v>
      </c>
      <c r="K36" s="144" t="s">
        <v>25</v>
      </c>
      <c r="L36" s="144">
        <f t="shared" si="5"/>
        <v>10</v>
      </c>
    </row>
    <row r="37" spans="3:12" x14ac:dyDescent="0.2">
      <c r="C37" s="144">
        <v>2018</v>
      </c>
      <c r="D37" s="144" t="s">
        <v>3</v>
      </c>
      <c r="E37" s="144">
        <v>10</v>
      </c>
      <c r="F37" s="144">
        <v>4</v>
      </c>
      <c r="G37" s="144">
        <v>0.1</v>
      </c>
      <c r="H37" s="144">
        <v>2</v>
      </c>
      <c r="I37" s="144">
        <v>30</v>
      </c>
      <c r="J37" s="144" t="s">
        <v>628</v>
      </c>
      <c r="K37" s="144" t="s">
        <v>13</v>
      </c>
      <c r="L37" s="144">
        <f t="shared" si="5"/>
        <v>60</v>
      </c>
    </row>
    <row r="38" spans="3:12" x14ac:dyDescent="0.2">
      <c r="C38" s="144">
        <v>2018</v>
      </c>
      <c r="D38" s="144" t="s">
        <v>1</v>
      </c>
      <c r="E38" s="144">
        <v>10</v>
      </c>
      <c r="F38" s="144">
        <v>4</v>
      </c>
      <c r="G38" s="144">
        <v>0.05</v>
      </c>
      <c r="H38" s="144">
        <v>1</v>
      </c>
      <c r="I38" s="144">
        <v>10</v>
      </c>
      <c r="J38" s="144" t="s">
        <v>628</v>
      </c>
      <c r="K38" s="144" t="s">
        <v>13</v>
      </c>
      <c r="L38" s="144">
        <f t="shared" si="5"/>
        <v>10</v>
      </c>
    </row>
    <row r="39" spans="3:12" x14ac:dyDescent="0.2">
      <c r="C39" s="144">
        <v>2018</v>
      </c>
      <c r="D39" s="144" t="s">
        <v>3</v>
      </c>
      <c r="E39" s="144">
        <v>21</v>
      </c>
      <c r="F39" s="144">
        <v>5</v>
      </c>
      <c r="G39" s="144">
        <v>0.01</v>
      </c>
      <c r="H39" s="144">
        <v>2</v>
      </c>
      <c r="I39" s="144">
        <v>1</v>
      </c>
      <c r="J39" s="144" t="s">
        <v>628</v>
      </c>
      <c r="K39" s="144" t="s">
        <v>24</v>
      </c>
      <c r="L39" s="144">
        <f t="shared" si="5"/>
        <v>2</v>
      </c>
    </row>
    <row r="40" spans="3:12" x14ac:dyDescent="0.2">
      <c r="C40" s="144">
        <v>2018</v>
      </c>
      <c r="D40" s="144" t="s">
        <v>260</v>
      </c>
      <c r="E40" s="144">
        <v>21</v>
      </c>
      <c r="F40" s="144">
        <v>5</v>
      </c>
      <c r="G40" s="144">
        <v>0.08</v>
      </c>
      <c r="H40" s="144">
        <v>2</v>
      </c>
      <c r="I40" s="144">
        <v>40</v>
      </c>
      <c r="J40" s="144" t="s">
        <v>628</v>
      </c>
      <c r="K40" s="144" t="s">
        <v>24</v>
      </c>
      <c r="L40" s="144">
        <f t="shared" si="5"/>
        <v>80</v>
      </c>
    </row>
    <row r="41" spans="3:12" x14ac:dyDescent="0.2">
      <c r="C41" s="144">
        <v>2018</v>
      </c>
      <c r="D41" s="144" t="s">
        <v>2</v>
      </c>
      <c r="E41" s="144">
        <v>21</v>
      </c>
      <c r="F41" s="144">
        <v>5</v>
      </c>
      <c r="G41" s="144">
        <v>0.01</v>
      </c>
      <c r="H41" s="144">
        <v>0</v>
      </c>
      <c r="I41" s="144">
        <v>0</v>
      </c>
      <c r="J41" s="144" t="s">
        <v>628</v>
      </c>
      <c r="K41" s="144" t="s">
        <v>24</v>
      </c>
      <c r="L41" s="144">
        <f t="shared" si="5"/>
        <v>0</v>
      </c>
    </row>
    <row r="42" spans="3:12" x14ac:dyDescent="0.2">
      <c r="C42" s="144">
        <v>2018</v>
      </c>
      <c r="D42" s="144" t="s">
        <v>260</v>
      </c>
      <c r="E42" s="144">
        <v>18</v>
      </c>
      <c r="F42" s="144">
        <v>1</v>
      </c>
      <c r="G42" s="144">
        <v>0.53</v>
      </c>
      <c r="H42" s="144">
        <v>6</v>
      </c>
      <c r="I42" s="144">
        <v>60</v>
      </c>
      <c r="J42" s="144" t="s">
        <v>629</v>
      </c>
      <c r="K42" s="144" t="s">
        <v>21</v>
      </c>
      <c r="L42" s="144">
        <f t="shared" si="5"/>
        <v>360</v>
      </c>
    </row>
    <row r="43" spans="3:12" x14ac:dyDescent="0.2">
      <c r="C43" s="144">
        <v>2018</v>
      </c>
      <c r="D43" s="144" t="s">
        <v>1</v>
      </c>
      <c r="E43" s="144">
        <v>18</v>
      </c>
      <c r="F43" s="144">
        <v>1</v>
      </c>
      <c r="G43" s="144">
        <v>0.01</v>
      </c>
      <c r="H43" s="144">
        <v>0</v>
      </c>
      <c r="I43" s="144">
        <v>0</v>
      </c>
      <c r="J43" s="144" t="s">
        <v>629</v>
      </c>
      <c r="K43" s="144" t="s">
        <v>21</v>
      </c>
      <c r="L43" s="144">
        <f t="shared" si="5"/>
        <v>0</v>
      </c>
    </row>
    <row r="44" spans="3:12" x14ac:dyDescent="0.2">
      <c r="C44" s="144">
        <v>2018</v>
      </c>
      <c r="D44" s="144" t="s">
        <v>2</v>
      </c>
      <c r="E44" s="144">
        <v>18</v>
      </c>
      <c r="F44" s="144">
        <v>1</v>
      </c>
      <c r="G44" s="144">
        <v>0.01</v>
      </c>
      <c r="H44" s="144">
        <v>0</v>
      </c>
      <c r="I44" s="144">
        <v>0</v>
      </c>
      <c r="J44" s="144" t="s">
        <v>629</v>
      </c>
      <c r="K44" s="144" t="s">
        <v>21</v>
      </c>
      <c r="L44" s="144">
        <f t="shared" si="5"/>
        <v>0</v>
      </c>
    </row>
    <row r="45" spans="3:12" x14ac:dyDescent="0.2">
      <c r="C45" s="144">
        <v>2018</v>
      </c>
      <c r="D45" s="144" t="s">
        <v>3</v>
      </c>
      <c r="E45" s="144">
        <v>10</v>
      </c>
      <c r="F45" s="144">
        <v>2</v>
      </c>
      <c r="G45" s="144">
        <v>0.3</v>
      </c>
      <c r="H45" s="144">
        <v>1</v>
      </c>
      <c r="I45" s="144">
        <v>100</v>
      </c>
      <c r="J45" s="144" t="s">
        <v>629</v>
      </c>
      <c r="K45" s="144" t="s">
        <v>13</v>
      </c>
      <c r="L45" s="144">
        <f t="shared" si="5"/>
        <v>100</v>
      </c>
    </row>
    <row r="46" spans="3:12" x14ac:dyDescent="0.2">
      <c r="C46" s="144">
        <v>2018</v>
      </c>
      <c r="D46" s="144" t="s">
        <v>411</v>
      </c>
      <c r="E46" s="144">
        <v>16</v>
      </c>
      <c r="F46" s="144">
        <v>3</v>
      </c>
      <c r="G46" s="144">
        <v>0.15</v>
      </c>
      <c r="H46" s="144">
        <v>4</v>
      </c>
      <c r="I46" s="144">
        <v>100</v>
      </c>
      <c r="J46" s="144" t="s">
        <v>629</v>
      </c>
      <c r="K46" s="144" t="s">
        <v>19</v>
      </c>
      <c r="L46" s="144">
        <f t="shared" si="5"/>
        <v>400</v>
      </c>
    </row>
    <row r="47" spans="3:12" x14ac:dyDescent="0.2">
      <c r="C47" s="144">
        <v>2018</v>
      </c>
      <c r="D47" s="144" t="s">
        <v>3</v>
      </c>
      <c r="E47" s="144">
        <v>6</v>
      </c>
      <c r="F47" s="144">
        <v>1</v>
      </c>
      <c r="G47" s="144">
        <v>0.05</v>
      </c>
      <c r="H47" s="144">
        <v>5</v>
      </c>
      <c r="I47" s="144">
        <v>50</v>
      </c>
      <c r="J47" s="144" t="s">
        <v>630</v>
      </c>
      <c r="K47" s="144" t="s">
        <v>9</v>
      </c>
      <c r="L47" s="144">
        <f t="shared" si="5"/>
        <v>250</v>
      </c>
    </row>
    <row r="48" spans="3:12" x14ac:dyDescent="0.2">
      <c r="C48" s="144">
        <v>2018</v>
      </c>
      <c r="D48" s="144" t="s">
        <v>1</v>
      </c>
      <c r="E48" s="144">
        <v>6</v>
      </c>
      <c r="F48" s="144">
        <v>1</v>
      </c>
      <c r="G48" s="144">
        <v>0.05</v>
      </c>
      <c r="H48" s="144"/>
      <c r="I48" s="144"/>
      <c r="J48" s="144" t="s">
        <v>630</v>
      </c>
      <c r="K48" s="144" t="s">
        <v>9</v>
      </c>
      <c r="L48" s="144">
        <f t="shared" si="5"/>
        <v>0</v>
      </c>
    </row>
    <row r="49" spans="3:12" x14ac:dyDescent="0.2">
      <c r="C49" s="144">
        <v>2018</v>
      </c>
      <c r="D49" s="144" t="s">
        <v>3</v>
      </c>
      <c r="E49" s="144">
        <v>13</v>
      </c>
      <c r="F49" s="144">
        <v>2</v>
      </c>
      <c r="G49" s="144">
        <v>0.05</v>
      </c>
      <c r="H49" s="144">
        <v>30</v>
      </c>
      <c r="I49" s="144">
        <v>30</v>
      </c>
      <c r="J49" s="144" t="s">
        <v>630</v>
      </c>
      <c r="K49" s="144" t="s">
        <v>16</v>
      </c>
      <c r="L49" s="144">
        <f t="shared" si="5"/>
        <v>900</v>
      </c>
    </row>
    <row r="50" spans="3:12" x14ac:dyDescent="0.2">
      <c r="C50" s="144">
        <v>2018</v>
      </c>
      <c r="D50" s="144" t="s">
        <v>1</v>
      </c>
      <c r="E50" s="144">
        <v>13</v>
      </c>
      <c r="F50" s="144">
        <v>2</v>
      </c>
      <c r="G50" s="144">
        <v>0.25</v>
      </c>
      <c r="H50" s="144"/>
      <c r="I50" s="144"/>
      <c r="J50" s="144" t="s">
        <v>630</v>
      </c>
      <c r="K50" s="144" t="s">
        <v>16</v>
      </c>
      <c r="L50" s="144">
        <f t="shared" si="5"/>
        <v>0</v>
      </c>
    </row>
    <row r="51" spans="3:12" x14ac:dyDescent="0.2">
      <c r="C51" s="144">
        <v>2018</v>
      </c>
      <c r="D51" s="144" t="s">
        <v>260</v>
      </c>
      <c r="E51" s="144">
        <v>21</v>
      </c>
      <c r="F51" s="144">
        <v>3</v>
      </c>
      <c r="G51" s="144">
        <v>0.3</v>
      </c>
      <c r="H51" s="144"/>
      <c r="I51" s="144"/>
      <c r="J51" s="144" t="s">
        <v>630</v>
      </c>
      <c r="K51" s="144" t="s">
        <v>24</v>
      </c>
      <c r="L51" s="144">
        <f t="shared" si="5"/>
        <v>0</v>
      </c>
    </row>
    <row r="52" spans="3:12" x14ac:dyDescent="0.2">
      <c r="C52" s="144">
        <v>2018</v>
      </c>
      <c r="D52" s="144" t="s">
        <v>3</v>
      </c>
      <c r="E52" s="144">
        <v>22</v>
      </c>
      <c r="F52" s="144">
        <v>4</v>
      </c>
      <c r="G52" s="144">
        <v>0.05</v>
      </c>
      <c r="H52" s="144"/>
      <c r="I52" s="144"/>
      <c r="J52" s="144" t="s">
        <v>630</v>
      </c>
      <c r="K52" s="144" t="s">
        <v>25</v>
      </c>
      <c r="L52" s="144">
        <f t="shared" si="5"/>
        <v>0</v>
      </c>
    </row>
    <row r="53" spans="3:12" x14ac:dyDescent="0.2">
      <c r="C53" s="144">
        <v>2018</v>
      </c>
      <c r="D53" s="144" t="s">
        <v>260</v>
      </c>
      <c r="E53" s="144">
        <v>22</v>
      </c>
      <c r="F53" s="144">
        <v>4</v>
      </c>
      <c r="G53" s="144">
        <v>0.05</v>
      </c>
      <c r="H53" s="144"/>
      <c r="I53" s="144"/>
      <c r="J53" s="144" t="s">
        <v>630</v>
      </c>
      <c r="K53" s="144" t="s">
        <v>25</v>
      </c>
      <c r="L53" s="144">
        <f t="shared" si="5"/>
        <v>0</v>
      </c>
    </row>
    <row r="54" spans="3:12" x14ac:dyDescent="0.2">
      <c r="C54" s="144">
        <v>2018</v>
      </c>
      <c r="D54" s="144" t="s">
        <v>1</v>
      </c>
      <c r="E54" s="144">
        <v>22</v>
      </c>
      <c r="F54" s="144">
        <v>4</v>
      </c>
      <c r="G54" s="144">
        <v>0.05</v>
      </c>
      <c r="H54" s="144"/>
      <c r="I54" s="144"/>
      <c r="J54" s="144" t="s">
        <v>630</v>
      </c>
      <c r="K54" s="144" t="s">
        <v>25</v>
      </c>
      <c r="L54" s="144">
        <f t="shared" si="5"/>
        <v>0</v>
      </c>
    </row>
    <row r="55" spans="3:12" x14ac:dyDescent="0.2">
      <c r="C55" s="144">
        <v>2018</v>
      </c>
      <c r="D55" s="144" t="s">
        <v>3</v>
      </c>
      <c r="E55" s="144">
        <v>22</v>
      </c>
      <c r="F55" s="144">
        <v>5</v>
      </c>
      <c r="G55" s="144">
        <v>0.05</v>
      </c>
      <c r="H55" s="144"/>
      <c r="I55" s="144"/>
      <c r="J55" s="144" t="s">
        <v>630</v>
      </c>
      <c r="K55" s="144" t="s">
        <v>25</v>
      </c>
      <c r="L55" s="144">
        <f t="shared" si="5"/>
        <v>0</v>
      </c>
    </row>
    <row r="56" spans="3:12" x14ac:dyDescent="0.2">
      <c r="C56" s="144">
        <v>2018</v>
      </c>
      <c r="D56" s="144" t="s">
        <v>3</v>
      </c>
      <c r="E56" s="144">
        <v>10</v>
      </c>
      <c r="F56" s="144">
        <v>6</v>
      </c>
      <c r="G56" s="144">
        <v>0.1</v>
      </c>
      <c r="H56" s="144"/>
      <c r="I56" s="144"/>
      <c r="J56" s="144" t="s">
        <v>630</v>
      </c>
      <c r="K56" s="144" t="s">
        <v>13</v>
      </c>
      <c r="L56" s="144">
        <f t="shared" si="5"/>
        <v>0</v>
      </c>
    </row>
    <row r="57" spans="3:12" x14ac:dyDescent="0.2">
      <c r="C57" s="144">
        <v>2018</v>
      </c>
      <c r="D57" s="144" t="s">
        <v>3</v>
      </c>
      <c r="E57" s="144">
        <v>16</v>
      </c>
      <c r="F57" s="144">
        <v>1</v>
      </c>
      <c r="G57" s="144">
        <v>0.35</v>
      </c>
      <c r="H57" s="144">
        <v>7</v>
      </c>
      <c r="I57" s="144">
        <v>300</v>
      </c>
      <c r="J57" s="144" t="s">
        <v>631</v>
      </c>
      <c r="K57" s="144" t="s">
        <v>19</v>
      </c>
      <c r="L57" s="144">
        <f t="shared" si="5"/>
        <v>2100</v>
      </c>
    </row>
    <row r="58" spans="3:12" x14ac:dyDescent="0.2">
      <c r="C58" s="144">
        <v>2018</v>
      </c>
      <c r="D58" s="144" t="s">
        <v>3</v>
      </c>
      <c r="E58" s="144">
        <v>6</v>
      </c>
      <c r="F58" s="144">
        <v>2</v>
      </c>
      <c r="G58" s="144">
        <v>0.3</v>
      </c>
      <c r="H58" s="144">
        <v>7</v>
      </c>
      <c r="I58" s="144">
        <v>300</v>
      </c>
      <c r="J58" s="144" t="s">
        <v>631</v>
      </c>
      <c r="K58" s="144" t="s">
        <v>9</v>
      </c>
      <c r="L58" s="144">
        <f t="shared" si="5"/>
        <v>2100</v>
      </c>
    </row>
    <row r="59" spans="3:12" x14ac:dyDescent="0.2">
      <c r="C59" s="144">
        <v>2018</v>
      </c>
      <c r="D59" s="144" t="s">
        <v>260</v>
      </c>
      <c r="E59" s="144">
        <v>21</v>
      </c>
      <c r="F59" s="144">
        <v>3</v>
      </c>
      <c r="G59" s="144">
        <v>0.1</v>
      </c>
      <c r="H59" s="144">
        <v>6</v>
      </c>
      <c r="I59" s="144">
        <v>10</v>
      </c>
      <c r="J59" s="144" t="s">
        <v>631</v>
      </c>
      <c r="K59" s="144" t="s">
        <v>24</v>
      </c>
      <c r="L59" s="144">
        <f t="shared" si="5"/>
        <v>60</v>
      </c>
    </row>
    <row r="60" spans="3:12" x14ac:dyDescent="0.2">
      <c r="C60" s="144">
        <v>2018</v>
      </c>
      <c r="D60" s="144" t="s">
        <v>1</v>
      </c>
      <c r="E60" s="144">
        <v>18</v>
      </c>
      <c r="F60" s="144">
        <v>4</v>
      </c>
      <c r="G60" s="144">
        <v>0.1</v>
      </c>
      <c r="H60" s="144">
        <v>1</v>
      </c>
      <c r="I60" s="144">
        <v>20</v>
      </c>
      <c r="J60" s="144" t="s">
        <v>631</v>
      </c>
      <c r="K60" s="144" t="s">
        <v>21</v>
      </c>
      <c r="L60" s="144">
        <f t="shared" si="5"/>
        <v>20</v>
      </c>
    </row>
    <row r="61" spans="3:12" x14ac:dyDescent="0.2">
      <c r="C61" s="144">
        <v>2018</v>
      </c>
      <c r="D61" s="144" t="s">
        <v>2</v>
      </c>
      <c r="E61" s="144">
        <v>18</v>
      </c>
      <c r="F61" s="144">
        <v>4</v>
      </c>
      <c r="G61" s="144">
        <v>0.1</v>
      </c>
      <c r="H61" s="144">
        <v>1</v>
      </c>
      <c r="I61" s="144">
        <v>3000</v>
      </c>
      <c r="J61" s="144" t="s">
        <v>631</v>
      </c>
      <c r="K61" s="144" t="s">
        <v>21</v>
      </c>
      <c r="L61" s="144">
        <f t="shared" si="5"/>
        <v>3000</v>
      </c>
    </row>
    <row r="62" spans="3:12" x14ac:dyDescent="0.2">
      <c r="C62" s="144">
        <v>2018</v>
      </c>
      <c r="D62" s="144" t="s">
        <v>1</v>
      </c>
      <c r="E62" s="144">
        <v>11</v>
      </c>
      <c r="F62" s="144">
        <v>5</v>
      </c>
      <c r="G62" s="144">
        <v>0.05</v>
      </c>
      <c r="H62" s="144">
        <v>1</v>
      </c>
      <c r="I62" s="144">
        <v>20</v>
      </c>
      <c r="J62" s="144" t="s">
        <v>631</v>
      </c>
      <c r="K62" s="144" t="s">
        <v>14</v>
      </c>
      <c r="L62" s="144">
        <f t="shared" si="5"/>
        <v>20</v>
      </c>
    </row>
    <row r="63" spans="3:12" x14ac:dyDescent="0.2">
      <c r="C63" s="144">
        <v>2018</v>
      </c>
      <c r="D63" s="144" t="s">
        <v>3</v>
      </c>
      <c r="E63" s="144">
        <v>11</v>
      </c>
      <c r="F63" s="144">
        <v>1</v>
      </c>
      <c r="G63" s="144">
        <v>0.15</v>
      </c>
      <c r="H63" s="144"/>
      <c r="I63" s="144"/>
      <c r="J63" s="144" t="s">
        <v>632</v>
      </c>
      <c r="K63" s="144" t="s">
        <v>14</v>
      </c>
      <c r="L63" s="144">
        <f t="shared" si="5"/>
        <v>0</v>
      </c>
    </row>
    <row r="64" spans="3:12" x14ac:dyDescent="0.2">
      <c r="C64" s="144">
        <v>2018</v>
      </c>
      <c r="D64" s="144" t="s">
        <v>411</v>
      </c>
      <c r="E64" s="144">
        <v>11</v>
      </c>
      <c r="F64" s="144">
        <v>1</v>
      </c>
      <c r="G64" s="144">
        <v>0.1</v>
      </c>
      <c r="H64" s="144"/>
      <c r="I64" s="144"/>
      <c r="J64" s="144" t="s">
        <v>632</v>
      </c>
      <c r="K64" s="144" t="s">
        <v>14</v>
      </c>
      <c r="L64" s="144">
        <f t="shared" si="5"/>
        <v>0</v>
      </c>
    </row>
    <row r="65" spans="3:12" x14ac:dyDescent="0.2">
      <c r="C65" s="144">
        <v>2018</v>
      </c>
      <c r="D65" s="144" t="s">
        <v>1</v>
      </c>
      <c r="E65" s="144">
        <v>11</v>
      </c>
      <c r="F65" s="144">
        <v>1</v>
      </c>
      <c r="G65" s="144">
        <v>0.1</v>
      </c>
      <c r="H65" s="144"/>
      <c r="I65" s="144"/>
      <c r="J65" s="144" t="s">
        <v>632</v>
      </c>
      <c r="K65" s="144" t="s">
        <v>14</v>
      </c>
      <c r="L65" s="144">
        <f t="shared" si="5"/>
        <v>0</v>
      </c>
    </row>
    <row r="66" spans="3:12" x14ac:dyDescent="0.2">
      <c r="C66" s="144">
        <v>2018</v>
      </c>
      <c r="D66" s="144" t="s">
        <v>3</v>
      </c>
      <c r="E66" s="144">
        <v>22</v>
      </c>
      <c r="F66" s="144">
        <v>2</v>
      </c>
      <c r="G66" s="144">
        <v>0.06</v>
      </c>
      <c r="H66" s="144"/>
      <c r="I66" s="144"/>
      <c r="J66" s="144" t="s">
        <v>632</v>
      </c>
      <c r="K66" s="144" t="s">
        <v>25</v>
      </c>
      <c r="L66" s="144">
        <f t="shared" si="5"/>
        <v>0</v>
      </c>
    </row>
    <row r="67" spans="3:12" x14ac:dyDescent="0.2">
      <c r="C67" s="144">
        <v>2018</v>
      </c>
      <c r="D67" s="144" t="s">
        <v>411</v>
      </c>
      <c r="E67" s="144">
        <v>22</v>
      </c>
      <c r="F67" s="144">
        <v>2</v>
      </c>
      <c r="G67" s="144">
        <v>0.05</v>
      </c>
      <c r="H67" s="144"/>
      <c r="I67" s="144"/>
      <c r="J67" s="144" t="s">
        <v>632</v>
      </c>
      <c r="K67" s="144" t="s">
        <v>25</v>
      </c>
      <c r="L67" s="144">
        <f t="shared" si="5"/>
        <v>0</v>
      </c>
    </row>
    <row r="68" spans="3:12" x14ac:dyDescent="0.2">
      <c r="C68" s="144">
        <v>2018</v>
      </c>
      <c r="D68" s="144" t="s">
        <v>260</v>
      </c>
      <c r="E68" s="144">
        <v>22</v>
      </c>
      <c r="F68" s="144">
        <v>2</v>
      </c>
      <c r="G68" s="144">
        <v>0.1</v>
      </c>
      <c r="H68" s="144"/>
      <c r="I68" s="144"/>
      <c r="J68" s="144" t="s">
        <v>632</v>
      </c>
      <c r="K68" s="144" t="s">
        <v>25</v>
      </c>
      <c r="L68" s="144">
        <f t="shared" si="5"/>
        <v>0</v>
      </c>
    </row>
    <row r="69" spans="3:12" x14ac:dyDescent="0.2">
      <c r="C69" s="144">
        <v>2018</v>
      </c>
      <c r="D69" s="144" t="s">
        <v>1</v>
      </c>
      <c r="E69" s="144">
        <v>22</v>
      </c>
      <c r="F69" s="144">
        <v>2</v>
      </c>
      <c r="G69" s="144">
        <v>0.05</v>
      </c>
      <c r="H69" s="144"/>
      <c r="I69" s="144"/>
      <c r="J69" s="144" t="s">
        <v>632</v>
      </c>
      <c r="K69" s="144" t="s">
        <v>25</v>
      </c>
      <c r="L69" s="144">
        <f t="shared" si="5"/>
        <v>0</v>
      </c>
    </row>
    <row r="70" spans="3:12" x14ac:dyDescent="0.2">
      <c r="C70" s="144">
        <v>2018</v>
      </c>
      <c r="D70" s="144" t="s">
        <v>3</v>
      </c>
      <c r="E70" s="144">
        <v>18</v>
      </c>
      <c r="F70" s="144">
        <v>3</v>
      </c>
      <c r="G70" s="144">
        <v>0.05</v>
      </c>
      <c r="H70" s="144"/>
      <c r="I70" s="144"/>
      <c r="J70" s="144" t="s">
        <v>632</v>
      </c>
      <c r="K70" s="144" t="s">
        <v>21</v>
      </c>
      <c r="L70" s="144">
        <f t="shared" si="5"/>
        <v>0</v>
      </c>
    </row>
    <row r="71" spans="3:12" x14ac:dyDescent="0.2">
      <c r="C71" s="144">
        <v>2018</v>
      </c>
      <c r="D71" s="144" t="s">
        <v>411</v>
      </c>
      <c r="E71" s="144">
        <v>18</v>
      </c>
      <c r="F71" s="144">
        <v>3</v>
      </c>
      <c r="G71" s="144">
        <v>0.05</v>
      </c>
      <c r="H71" s="144"/>
      <c r="I71" s="144"/>
      <c r="J71" s="144" t="s">
        <v>632</v>
      </c>
      <c r="K71" s="144" t="s">
        <v>21</v>
      </c>
      <c r="L71" s="144">
        <f t="shared" si="5"/>
        <v>0</v>
      </c>
    </row>
    <row r="72" spans="3:12" x14ac:dyDescent="0.2">
      <c r="C72" s="144">
        <v>2018</v>
      </c>
      <c r="D72" s="144" t="s">
        <v>260</v>
      </c>
      <c r="E72" s="144">
        <v>18</v>
      </c>
      <c r="F72" s="144">
        <v>3</v>
      </c>
      <c r="G72" s="144">
        <v>0.1</v>
      </c>
      <c r="H72" s="144"/>
      <c r="I72" s="144"/>
      <c r="J72" s="144" t="s">
        <v>632</v>
      </c>
      <c r="K72" s="144" t="s">
        <v>21</v>
      </c>
      <c r="L72" s="144">
        <f t="shared" si="5"/>
        <v>0</v>
      </c>
    </row>
    <row r="73" spans="3:12" x14ac:dyDescent="0.2">
      <c r="C73" s="144">
        <v>2018</v>
      </c>
      <c r="D73" s="144" t="s">
        <v>1</v>
      </c>
      <c r="E73" s="144">
        <v>18</v>
      </c>
      <c r="F73" s="144">
        <v>3</v>
      </c>
      <c r="G73" s="144">
        <v>0.05</v>
      </c>
      <c r="H73" s="144"/>
      <c r="I73" s="144"/>
      <c r="J73" s="144" t="s">
        <v>632</v>
      </c>
      <c r="K73" s="144" t="s">
        <v>21</v>
      </c>
      <c r="L73" s="144">
        <f t="shared" si="5"/>
        <v>0</v>
      </c>
    </row>
    <row r="74" spans="3:12" x14ac:dyDescent="0.2">
      <c r="C74" s="144">
        <v>2018</v>
      </c>
      <c r="D74" s="144" t="s">
        <v>3</v>
      </c>
      <c r="E74" s="144">
        <v>10</v>
      </c>
      <c r="F74" s="144">
        <v>4</v>
      </c>
      <c r="G74" s="144">
        <v>7.0000000000000007E-2</v>
      </c>
      <c r="H74" s="144"/>
      <c r="I74" s="144"/>
      <c r="J74" s="144" t="s">
        <v>632</v>
      </c>
      <c r="K74" s="144" t="s">
        <v>13</v>
      </c>
      <c r="L74" s="144">
        <f t="shared" si="5"/>
        <v>0</v>
      </c>
    </row>
    <row r="75" spans="3:12" x14ac:dyDescent="0.2">
      <c r="C75" s="144">
        <v>2018</v>
      </c>
      <c r="D75" s="144" t="s">
        <v>1</v>
      </c>
      <c r="E75" s="144">
        <v>10</v>
      </c>
      <c r="F75" s="144">
        <v>4</v>
      </c>
      <c r="G75" s="144">
        <v>7.0000000000000007E-2</v>
      </c>
      <c r="H75" s="144"/>
      <c r="I75" s="144"/>
      <c r="J75" s="144" t="s">
        <v>632</v>
      </c>
      <c r="K75" s="144" t="s">
        <v>13</v>
      </c>
      <c r="L75" s="144">
        <f t="shared" si="5"/>
        <v>0</v>
      </c>
    </row>
    <row r="76" spans="3:12" x14ac:dyDescent="0.2">
      <c r="C76" s="144">
        <v>2018</v>
      </c>
      <c r="D76" s="144" t="s">
        <v>3</v>
      </c>
      <c r="E76" s="144">
        <v>1</v>
      </c>
      <c r="F76" s="144">
        <v>1</v>
      </c>
      <c r="G76" s="144">
        <v>0.3</v>
      </c>
      <c r="H76" s="144">
        <v>4</v>
      </c>
      <c r="I76" s="144">
        <v>600</v>
      </c>
      <c r="J76" s="144" t="s">
        <v>633</v>
      </c>
      <c r="K76" s="144" t="s">
        <v>4</v>
      </c>
      <c r="L76" s="144">
        <f t="shared" si="5"/>
        <v>2400</v>
      </c>
    </row>
    <row r="77" spans="3:12" x14ac:dyDescent="0.2">
      <c r="C77" s="144">
        <v>2018</v>
      </c>
      <c r="D77" s="144" t="s">
        <v>3</v>
      </c>
      <c r="E77" s="144">
        <v>10</v>
      </c>
      <c r="F77" s="144">
        <v>2</v>
      </c>
      <c r="G77" s="144">
        <v>0.3</v>
      </c>
      <c r="H77" s="144">
        <v>10</v>
      </c>
      <c r="I77" s="144">
        <v>50</v>
      </c>
      <c r="J77" s="144" t="s">
        <v>633</v>
      </c>
      <c r="K77" s="144" t="s">
        <v>13</v>
      </c>
      <c r="L77" s="144">
        <f t="shared" si="5"/>
        <v>500</v>
      </c>
    </row>
    <row r="78" spans="3:12" x14ac:dyDescent="0.2">
      <c r="C78" s="144">
        <v>2018</v>
      </c>
      <c r="D78" s="144" t="s">
        <v>1</v>
      </c>
      <c r="E78" s="144">
        <v>10</v>
      </c>
      <c r="F78" s="144">
        <v>2</v>
      </c>
      <c r="G78" s="144">
        <v>0.1</v>
      </c>
      <c r="H78" s="144">
        <v>2</v>
      </c>
      <c r="I78" s="144">
        <v>40</v>
      </c>
      <c r="J78" s="144" t="s">
        <v>633</v>
      </c>
      <c r="K78" s="144" t="s">
        <v>13</v>
      </c>
      <c r="L78" s="144">
        <f t="shared" si="5"/>
        <v>80</v>
      </c>
    </row>
    <row r="79" spans="3:12" x14ac:dyDescent="0.2">
      <c r="C79" s="144">
        <v>2018</v>
      </c>
      <c r="D79" s="144" t="s">
        <v>3</v>
      </c>
      <c r="E79" s="144">
        <v>11</v>
      </c>
      <c r="F79" s="144">
        <v>3</v>
      </c>
      <c r="G79" s="144">
        <v>0.05</v>
      </c>
      <c r="H79" s="144">
        <v>2</v>
      </c>
      <c r="I79" s="144">
        <v>40</v>
      </c>
      <c r="J79" s="144" t="s">
        <v>633</v>
      </c>
      <c r="K79" s="144" t="s">
        <v>14</v>
      </c>
      <c r="L79" s="144">
        <f t="shared" si="5"/>
        <v>80</v>
      </c>
    </row>
    <row r="80" spans="3:12" x14ac:dyDescent="0.2">
      <c r="C80" s="144">
        <v>2018</v>
      </c>
      <c r="D80" s="144" t="s">
        <v>260</v>
      </c>
      <c r="E80" s="144">
        <v>18</v>
      </c>
      <c r="F80" s="144">
        <v>4</v>
      </c>
      <c r="G80" s="144">
        <v>0.05</v>
      </c>
      <c r="H80" s="144">
        <v>2</v>
      </c>
      <c r="I80" s="144">
        <v>50</v>
      </c>
      <c r="J80" s="144" t="s">
        <v>633</v>
      </c>
      <c r="K80" s="144" t="s">
        <v>21</v>
      </c>
      <c r="L80" s="144">
        <f t="shared" si="5"/>
        <v>100</v>
      </c>
    </row>
    <row r="81" spans="3:12" x14ac:dyDescent="0.2">
      <c r="C81" s="144">
        <v>2018</v>
      </c>
      <c r="D81" s="144" t="s">
        <v>1</v>
      </c>
      <c r="E81" s="144">
        <v>18</v>
      </c>
      <c r="F81" s="144">
        <v>4</v>
      </c>
      <c r="G81" s="144">
        <v>0.03</v>
      </c>
      <c r="H81" s="144">
        <v>1</v>
      </c>
      <c r="I81" s="144">
        <v>40</v>
      </c>
      <c r="J81" s="144" t="s">
        <v>633</v>
      </c>
      <c r="K81" s="144" t="s">
        <v>21</v>
      </c>
      <c r="L81" s="144">
        <f t="shared" si="5"/>
        <v>40</v>
      </c>
    </row>
    <row r="82" spans="3:12" x14ac:dyDescent="0.2">
      <c r="C82" s="144">
        <v>2018</v>
      </c>
      <c r="D82" s="144" t="s">
        <v>2</v>
      </c>
      <c r="E82" s="144">
        <v>18</v>
      </c>
      <c r="F82" s="144">
        <v>4</v>
      </c>
      <c r="G82" s="144">
        <v>0.09</v>
      </c>
      <c r="H82" s="144">
        <v>3</v>
      </c>
      <c r="I82" s="144">
        <v>2000</v>
      </c>
      <c r="J82" s="144" t="s">
        <v>633</v>
      </c>
      <c r="K82" s="144" t="s">
        <v>21</v>
      </c>
      <c r="L82" s="144">
        <f t="shared" si="5"/>
        <v>6000</v>
      </c>
    </row>
    <row r="83" spans="3:12" x14ac:dyDescent="0.2">
      <c r="C83" s="144">
        <v>2018</v>
      </c>
      <c r="D83" s="144" t="s">
        <v>3</v>
      </c>
      <c r="E83" s="144">
        <v>22</v>
      </c>
      <c r="F83" s="144">
        <v>5</v>
      </c>
      <c r="G83" s="144">
        <v>0.04</v>
      </c>
      <c r="H83" s="144">
        <v>3</v>
      </c>
      <c r="I83" s="144">
        <v>5</v>
      </c>
      <c r="J83" s="144" t="s">
        <v>633</v>
      </c>
      <c r="K83" s="144" t="s">
        <v>25</v>
      </c>
      <c r="L83" s="144">
        <f t="shared" si="5"/>
        <v>15</v>
      </c>
    </row>
    <row r="84" spans="3:12" x14ac:dyDescent="0.2">
      <c r="C84" s="144">
        <v>2018</v>
      </c>
      <c r="D84" s="144" t="s">
        <v>2</v>
      </c>
      <c r="E84" s="144">
        <v>22</v>
      </c>
      <c r="F84" s="144">
        <v>5</v>
      </c>
      <c r="G84" s="144">
        <v>0.04</v>
      </c>
      <c r="H84" s="144">
        <v>1</v>
      </c>
      <c r="I84" s="144">
        <v>2</v>
      </c>
      <c r="J84" s="144" t="s">
        <v>633</v>
      </c>
      <c r="K84" s="144" t="s">
        <v>25</v>
      </c>
      <c r="L84" s="144">
        <f t="shared" si="5"/>
        <v>2</v>
      </c>
    </row>
    <row r="85" spans="3:12" x14ac:dyDescent="0.2">
      <c r="C85" s="144">
        <v>2018</v>
      </c>
      <c r="D85" s="144" t="s">
        <v>3</v>
      </c>
      <c r="E85" s="144">
        <v>10</v>
      </c>
      <c r="F85" s="144">
        <v>1</v>
      </c>
      <c r="G85" s="144">
        <v>0.2</v>
      </c>
      <c r="H85" s="144">
        <v>6</v>
      </c>
      <c r="I85" s="144">
        <v>150</v>
      </c>
      <c r="J85" s="144" t="s">
        <v>635</v>
      </c>
      <c r="K85" s="144" t="s">
        <v>13</v>
      </c>
      <c r="L85" s="144">
        <f t="shared" si="5"/>
        <v>900</v>
      </c>
    </row>
    <row r="86" spans="3:12" x14ac:dyDescent="0.2">
      <c r="C86" s="144">
        <v>2018</v>
      </c>
      <c r="D86" s="144" t="s">
        <v>1</v>
      </c>
      <c r="E86" s="144">
        <v>10</v>
      </c>
      <c r="F86" s="144">
        <v>1</v>
      </c>
      <c r="G86" s="144">
        <v>0.05</v>
      </c>
      <c r="H86" s="144">
        <v>3</v>
      </c>
      <c r="I86" s="144">
        <v>15</v>
      </c>
      <c r="J86" s="144" t="s">
        <v>635</v>
      </c>
      <c r="K86" s="144" t="s">
        <v>13</v>
      </c>
      <c r="L86" s="144">
        <f t="shared" ref="L86:L149" si="6">H86*I86</f>
        <v>45</v>
      </c>
    </row>
    <row r="87" spans="3:12" x14ac:dyDescent="0.2">
      <c r="C87" s="144">
        <v>2018</v>
      </c>
      <c r="D87" s="144" t="s">
        <v>411</v>
      </c>
      <c r="E87" s="144">
        <v>13</v>
      </c>
      <c r="F87" s="144">
        <v>2</v>
      </c>
      <c r="G87" s="144">
        <v>0.35</v>
      </c>
      <c r="H87" s="144">
        <v>5</v>
      </c>
      <c r="I87" s="144">
        <v>12</v>
      </c>
      <c r="J87" s="144" t="s">
        <v>635</v>
      </c>
      <c r="K87" s="144" t="s">
        <v>16</v>
      </c>
      <c r="L87" s="144">
        <f t="shared" si="6"/>
        <v>60</v>
      </c>
    </row>
    <row r="88" spans="3:12" x14ac:dyDescent="0.2">
      <c r="C88" s="144">
        <v>2018</v>
      </c>
      <c r="D88" s="144" t="s">
        <v>260</v>
      </c>
      <c r="E88" s="144">
        <v>18</v>
      </c>
      <c r="F88" s="144">
        <v>3</v>
      </c>
      <c r="G88" s="144">
        <v>0.05</v>
      </c>
      <c r="H88" s="144">
        <v>3</v>
      </c>
      <c r="I88" s="144">
        <v>15</v>
      </c>
      <c r="J88" s="144" t="s">
        <v>635</v>
      </c>
      <c r="K88" s="144" t="s">
        <v>21</v>
      </c>
      <c r="L88" s="144">
        <f t="shared" si="6"/>
        <v>45</v>
      </c>
    </row>
    <row r="89" spans="3:12" x14ac:dyDescent="0.2">
      <c r="C89" s="144">
        <v>2018</v>
      </c>
      <c r="D89" s="144" t="s">
        <v>1</v>
      </c>
      <c r="E89" s="144">
        <v>18</v>
      </c>
      <c r="F89" s="144">
        <v>3</v>
      </c>
      <c r="G89" s="144">
        <v>0.05</v>
      </c>
      <c r="H89" s="144">
        <v>3</v>
      </c>
      <c r="I89" s="144">
        <v>15</v>
      </c>
      <c r="J89" s="144" t="s">
        <v>635</v>
      </c>
      <c r="K89" s="144" t="s">
        <v>21</v>
      </c>
      <c r="L89" s="144">
        <f t="shared" si="6"/>
        <v>45</v>
      </c>
    </row>
    <row r="90" spans="3:12" x14ac:dyDescent="0.2">
      <c r="C90" s="144">
        <v>2018</v>
      </c>
      <c r="D90" s="144" t="s">
        <v>2</v>
      </c>
      <c r="E90" s="144">
        <v>18</v>
      </c>
      <c r="F90" s="144">
        <v>3</v>
      </c>
      <c r="G90" s="144">
        <v>0.25</v>
      </c>
      <c r="H90" s="144">
        <v>6</v>
      </c>
      <c r="I90" s="144">
        <v>500</v>
      </c>
      <c r="J90" s="144" t="s">
        <v>635</v>
      </c>
      <c r="K90" s="144" t="s">
        <v>21</v>
      </c>
      <c r="L90" s="144">
        <f t="shared" si="6"/>
        <v>3000</v>
      </c>
    </row>
    <row r="91" spans="3:12" x14ac:dyDescent="0.2">
      <c r="C91" s="144">
        <v>2018</v>
      </c>
      <c r="D91" s="144" t="s">
        <v>3</v>
      </c>
      <c r="E91" s="144">
        <v>1</v>
      </c>
      <c r="F91" s="144">
        <v>4</v>
      </c>
      <c r="G91" s="144">
        <v>0.05</v>
      </c>
      <c r="H91" s="144">
        <v>1</v>
      </c>
      <c r="I91" s="144">
        <v>500</v>
      </c>
      <c r="J91" s="144" t="s">
        <v>635</v>
      </c>
      <c r="K91" s="144" t="s">
        <v>4</v>
      </c>
      <c r="L91" s="144">
        <f t="shared" si="6"/>
        <v>500</v>
      </c>
    </row>
    <row r="92" spans="3:12" x14ac:dyDescent="0.2">
      <c r="C92" s="144">
        <v>2018</v>
      </c>
      <c r="D92" s="144" t="s">
        <v>3</v>
      </c>
      <c r="E92" s="144">
        <v>11</v>
      </c>
      <c r="F92" s="144">
        <v>1</v>
      </c>
      <c r="G92" s="144">
        <v>2.5000000000000001E-2</v>
      </c>
      <c r="H92" s="144">
        <v>5</v>
      </c>
      <c r="I92" s="144">
        <v>20</v>
      </c>
      <c r="J92" s="144" t="s">
        <v>637</v>
      </c>
      <c r="K92" s="144" t="s">
        <v>14</v>
      </c>
      <c r="L92" s="144">
        <f t="shared" si="6"/>
        <v>100</v>
      </c>
    </row>
    <row r="93" spans="3:12" x14ac:dyDescent="0.2">
      <c r="C93" s="144">
        <v>2018</v>
      </c>
      <c r="D93" s="144" t="s">
        <v>411</v>
      </c>
      <c r="E93" s="144">
        <v>11</v>
      </c>
      <c r="F93" s="144">
        <v>1</v>
      </c>
      <c r="G93" s="144">
        <v>0.15</v>
      </c>
      <c r="H93" s="144">
        <v>10</v>
      </c>
      <c r="I93" s="144">
        <v>15</v>
      </c>
      <c r="J93" s="144" t="s">
        <v>637</v>
      </c>
      <c r="K93" s="144" t="s">
        <v>14</v>
      </c>
      <c r="L93" s="144">
        <f t="shared" si="6"/>
        <v>150</v>
      </c>
    </row>
    <row r="94" spans="3:12" x14ac:dyDescent="0.2">
      <c r="C94" s="144">
        <v>2018</v>
      </c>
      <c r="D94" s="144" t="s">
        <v>1</v>
      </c>
      <c r="E94" s="144">
        <v>11</v>
      </c>
      <c r="F94" s="144">
        <v>1</v>
      </c>
      <c r="G94" s="144">
        <v>0.13</v>
      </c>
      <c r="H94" s="144">
        <v>3</v>
      </c>
      <c r="I94" s="144">
        <v>20</v>
      </c>
      <c r="J94" s="144" t="s">
        <v>637</v>
      </c>
      <c r="K94" s="144" t="s">
        <v>14</v>
      </c>
      <c r="L94" s="144">
        <f t="shared" si="6"/>
        <v>60</v>
      </c>
    </row>
    <row r="95" spans="3:12" x14ac:dyDescent="0.2">
      <c r="C95" s="144">
        <v>2018</v>
      </c>
      <c r="D95" s="144" t="s">
        <v>260</v>
      </c>
      <c r="E95" s="144">
        <v>18</v>
      </c>
      <c r="F95" s="144">
        <v>2</v>
      </c>
      <c r="G95" s="144">
        <v>0.2</v>
      </c>
      <c r="H95" s="144">
        <v>10</v>
      </c>
      <c r="I95" s="144">
        <v>15</v>
      </c>
      <c r="J95" s="144" t="s">
        <v>637</v>
      </c>
      <c r="K95" s="144" t="s">
        <v>21</v>
      </c>
      <c r="L95" s="144">
        <f t="shared" si="6"/>
        <v>150</v>
      </c>
    </row>
    <row r="96" spans="3:12" x14ac:dyDescent="0.2">
      <c r="C96" s="144">
        <v>2018</v>
      </c>
      <c r="D96" s="144" t="s">
        <v>1</v>
      </c>
      <c r="E96" s="144">
        <v>18</v>
      </c>
      <c r="F96" s="144">
        <v>2</v>
      </c>
      <c r="G96" s="144">
        <v>2.5000000000000001E-2</v>
      </c>
      <c r="H96" s="144">
        <v>10</v>
      </c>
      <c r="I96" s="144">
        <v>15</v>
      </c>
      <c r="J96" s="144" t="s">
        <v>637</v>
      </c>
      <c r="K96" s="144" t="s">
        <v>21</v>
      </c>
      <c r="L96" s="144">
        <f t="shared" si="6"/>
        <v>150</v>
      </c>
    </row>
    <row r="97" spans="3:12" x14ac:dyDescent="0.2">
      <c r="C97" s="144">
        <v>2018</v>
      </c>
      <c r="D97" s="144" t="s">
        <v>3</v>
      </c>
      <c r="E97" s="144">
        <v>22</v>
      </c>
      <c r="F97" s="144">
        <v>3</v>
      </c>
      <c r="G97" s="144">
        <v>0.05</v>
      </c>
      <c r="H97" s="144">
        <v>3</v>
      </c>
      <c r="I97" s="144">
        <v>5</v>
      </c>
      <c r="J97" s="144" t="s">
        <v>637</v>
      </c>
      <c r="K97" s="144" t="s">
        <v>25</v>
      </c>
      <c r="L97" s="144">
        <f t="shared" si="6"/>
        <v>15</v>
      </c>
    </row>
    <row r="98" spans="3:12" x14ac:dyDescent="0.2">
      <c r="C98" s="144">
        <v>2018</v>
      </c>
      <c r="D98" s="144" t="s">
        <v>260</v>
      </c>
      <c r="E98" s="144">
        <v>22</v>
      </c>
      <c r="F98" s="144">
        <v>3</v>
      </c>
      <c r="G98" s="144">
        <v>0.1</v>
      </c>
      <c r="H98" s="144">
        <v>20</v>
      </c>
      <c r="I98" s="144">
        <v>20</v>
      </c>
      <c r="J98" s="144" t="s">
        <v>637</v>
      </c>
      <c r="K98" s="144" t="s">
        <v>25</v>
      </c>
      <c r="L98" s="144">
        <f t="shared" si="6"/>
        <v>400</v>
      </c>
    </row>
    <row r="99" spans="3:12" x14ac:dyDescent="0.2">
      <c r="C99" s="144">
        <v>2018</v>
      </c>
      <c r="D99" s="144" t="s">
        <v>3</v>
      </c>
      <c r="E99" s="144">
        <v>16</v>
      </c>
      <c r="F99" s="144">
        <v>4</v>
      </c>
      <c r="G99" s="144">
        <v>2.5000000000000001E-2</v>
      </c>
      <c r="H99" s="144">
        <v>10</v>
      </c>
      <c r="I99" s="144">
        <v>15</v>
      </c>
      <c r="J99" s="144" t="s">
        <v>637</v>
      </c>
      <c r="K99" s="144" t="s">
        <v>19</v>
      </c>
      <c r="L99" s="144">
        <f t="shared" si="6"/>
        <v>150</v>
      </c>
    </row>
    <row r="100" spans="3:12" x14ac:dyDescent="0.2">
      <c r="C100" s="144">
        <v>2018</v>
      </c>
      <c r="D100" s="144" t="s">
        <v>411</v>
      </c>
      <c r="E100" s="144">
        <v>16</v>
      </c>
      <c r="F100" s="144">
        <v>4</v>
      </c>
      <c r="G100" s="144">
        <v>0.05</v>
      </c>
      <c r="H100" s="144">
        <v>2</v>
      </c>
      <c r="I100" s="144">
        <v>1</v>
      </c>
      <c r="J100" s="144" t="s">
        <v>637</v>
      </c>
      <c r="K100" s="144" t="s">
        <v>19</v>
      </c>
      <c r="L100" s="144">
        <f t="shared" si="6"/>
        <v>2</v>
      </c>
    </row>
    <row r="101" spans="3:12" x14ac:dyDescent="0.2">
      <c r="C101" s="144">
        <v>2018</v>
      </c>
      <c r="D101" s="144" t="s">
        <v>260</v>
      </c>
      <c r="E101" s="144">
        <v>16</v>
      </c>
      <c r="F101" s="144">
        <v>4</v>
      </c>
      <c r="G101" s="144">
        <v>0.05</v>
      </c>
      <c r="H101" s="144">
        <v>50</v>
      </c>
      <c r="I101" s="144">
        <v>20</v>
      </c>
      <c r="J101" s="144" t="s">
        <v>637</v>
      </c>
      <c r="K101" s="144" t="s">
        <v>19</v>
      </c>
      <c r="L101" s="144">
        <f t="shared" si="6"/>
        <v>1000</v>
      </c>
    </row>
    <row r="102" spans="3:12" x14ac:dyDescent="0.2">
      <c r="C102" s="144">
        <v>2018</v>
      </c>
      <c r="D102" s="144" t="s">
        <v>1</v>
      </c>
      <c r="E102" s="144">
        <v>16</v>
      </c>
      <c r="F102" s="144">
        <v>4</v>
      </c>
      <c r="G102" s="144">
        <v>2.5000000000000001E-2</v>
      </c>
      <c r="H102" s="144"/>
      <c r="I102" s="144"/>
      <c r="J102" s="144" t="s">
        <v>637</v>
      </c>
      <c r="K102" s="144" t="s">
        <v>19</v>
      </c>
      <c r="L102" s="144">
        <f t="shared" si="6"/>
        <v>0</v>
      </c>
    </row>
    <row r="103" spans="3:12" x14ac:dyDescent="0.2">
      <c r="C103" s="144">
        <v>2018</v>
      </c>
      <c r="D103" s="144" t="s">
        <v>3</v>
      </c>
      <c r="E103" s="144">
        <v>10</v>
      </c>
      <c r="F103" s="144">
        <v>5</v>
      </c>
      <c r="G103" s="144">
        <v>0.05</v>
      </c>
      <c r="H103" s="144">
        <v>3</v>
      </c>
      <c r="I103" s="144">
        <v>40</v>
      </c>
      <c r="J103" s="144" t="s">
        <v>637</v>
      </c>
      <c r="K103" s="144" t="s">
        <v>13</v>
      </c>
      <c r="L103" s="144">
        <f t="shared" si="6"/>
        <v>120</v>
      </c>
    </row>
    <row r="104" spans="3:12" x14ac:dyDescent="0.2">
      <c r="C104" s="144">
        <v>2018</v>
      </c>
      <c r="D104" s="144" t="s">
        <v>3</v>
      </c>
      <c r="E104" s="144">
        <v>12</v>
      </c>
      <c r="F104" s="144">
        <v>6</v>
      </c>
      <c r="G104" s="144">
        <v>2.5000000000000001E-2</v>
      </c>
      <c r="H104" s="144"/>
      <c r="I104" s="144"/>
      <c r="J104" s="144" t="s">
        <v>637</v>
      </c>
      <c r="K104" s="144" t="s">
        <v>15</v>
      </c>
      <c r="L104" s="144">
        <f t="shared" si="6"/>
        <v>0</v>
      </c>
    </row>
    <row r="105" spans="3:12" x14ac:dyDescent="0.2">
      <c r="C105" s="144">
        <v>2018</v>
      </c>
      <c r="D105" s="144" t="s">
        <v>411</v>
      </c>
      <c r="E105" s="144">
        <v>12</v>
      </c>
      <c r="F105" s="144">
        <v>6</v>
      </c>
      <c r="G105" s="144">
        <v>0.02</v>
      </c>
      <c r="H105" s="144">
        <v>2</v>
      </c>
      <c r="I105" s="144">
        <v>10</v>
      </c>
      <c r="J105" s="144" t="s">
        <v>637</v>
      </c>
      <c r="K105" s="144" t="s">
        <v>15</v>
      </c>
      <c r="L105" s="144">
        <f t="shared" si="6"/>
        <v>20</v>
      </c>
    </row>
    <row r="106" spans="3:12" x14ac:dyDescent="0.2">
      <c r="C106" s="144">
        <v>2018</v>
      </c>
      <c r="D106" s="144" t="s">
        <v>260</v>
      </c>
      <c r="E106" s="144">
        <v>21</v>
      </c>
      <c r="F106" s="144">
        <v>7</v>
      </c>
      <c r="G106" s="144">
        <v>0.05</v>
      </c>
      <c r="H106" s="144"/>
      <c r="I106" s="144"/>
      <c r="J106" s="144" t="s">
        <v>637</v>
      </c>
      <c r="K106" s="144" t="s">
        <v>24</v>
      </c>
      <c r="L106" s="144">
        <f t="shared" si="6"/>
        <v>0</v>
      </c>
    </row>
    <row r="107" spans="3:12" x14ac:dyDescent="0.2">
      <c r="C107" s="144">
        <v>2018</v>
      </c>
      <c r="D107" s="144" t="s">
        <v>3</v>
      </c>
      <c r="E107" s="144">
        <v>6</v>
      </c>
      <c r="F107" s="144">
        <v>8</v>
      </c>
      <c r="G107" s="144">
        <v>2.5000000000000001E-2</v>
      </c>
      <c r="H107" s="144"/>
      <c r="I107" s="144"/>
      <c r="J107" s="144" t="s">
        <v>637</v>
      </c>
      <c r="K107" s="144" t="s">
        <v>9</v>
      </c>
      <c r="L107" s="144">
        <f t="shared" si="6"/>
        <v>0</v>
      </c>
    </row>
    <row r="108" spans="3:12" x14ac:dyDescent="0.2">
      <c r="C108" s="144">
        <v>2018</v>
      </c>
      <c r="D108" s="144" t="s">
        <v>3</v>
      </c>
      <c r="E108" s="144">
        <v>6</v>
      </c>
      <c r="F108" s="144">
        <v>1</v>
      </c>
      <c r="G108" s="144">
        <v>0.1</v>
      </c>
      <c r="H108" s="144">
        <v>3</v>
      </c>
      <c r="I108" s="144">
        <v>300</v>
      </c>
      <c r="J108" s="144" t="s">
        <v>636</v>
      </c>
      <c r="K108" s="144" t="s">
        <v>9</v>
      </c>
      <c r="L108" s="144">
        <f t="shared" si="6"/>
        <v>900</v>
      </c>
    </row>
    <row r="109" spans="3:12" x14ac:dyDescent="0.2">
      <c r="C109" s="144">
        <v>2018</v>
      </c>
      <c r="D109" s="144" t="s">
        <v>2</v>
      </c>
      <c r="E109" s="144">
        <v>18</v>
      </c>
      <c r="F109" s="144">
        <v>2</v>
      </c>
      <c r="G109" s="144">
        <v>0.14000000000000001</v>
      </c>
      <c r="H109" s="144">
        <v>3</v>
      </c>
      <c r="I109" s="144">
        <v>500</v>
      </c>
      <c r="J109" s="144" t="s">
        <v>636</v>
      </c>
      <c r="K109" s="144" t="s">
        <v>21</v>
      </c>
      <c r="L109" s="144">
        <f t="shared" si="6"/>
        <v>1500</v>
      </c>
    </row>
    <row r="110" spans="3:12" x14ac:dyDescent="0.2">
      <c r="C110" s="144">
        <v>2018</v>
      </c>
      <c r="D110" s="144" t="s">
        <v>411</v>
      </c>
      <c r="E110" s="144">
        <v>12</v>
      </c>
      <c r="F110" s="144">
        <v>3</v>
      </c>
      <c r="G110" s="144">
        <v>0.15</v>
      </c>
      <c r="H110" s="144">
        <v>2</v>
      </c>
      <c r="I110" s="144">
        <v>1</v>
      </c>
      <c r="J110" s="144" t="s">
        <v>636</v>
      </c>
      <c r="K110" s="144" t="s">
        <v>15</v>
      </c>
      <c r="L110" s="144">
        <f t="shared" si="6"/>
        <v>2</v>
      </c>
    </row>
    <row r="111" spans="3:12" x14ac:dyDescent="0.2">
      <c r="C111" s="144">
        <v>2018</v>
      </c>
      <c r="D111" s="144" t="s">
        <v>3</v>
      </c>
      <c r="E111" s="144">
        <v>10</v>
      </c>
      <c r="F111" s="144">
        <v>4</v>
      </c>
      <c r="G111" s="144">
        <v>0.28000000000000003</v>
      </c>
      <c r="H111" s="144">
        <v>4</v>
      </c>
      <c r="I111" s="144">
        <v>75</v>
      </c>
      <c r="J111" s="144" t="s">
        <v>636</v>
      </c>
      <c r="K111" s="144" t="s">
        <v>13</v>
      </c>
      <c r="L111" s="144">
        <f t="shared" si="6"/>
        <v>300</v>
      </c>
    </row>
    <row r="112" spans="3:12" x14ac:dyDescent="0.2">
      <c r="C112" s="144">
        <v>2018</v>
      </c>
      <c r="D112" s="144" t="s">
        <v>3</v>
      </c>
      <c r="E112" s="144">
        <v>22</v>
      </c>
      <c r="F112" s="144">
        <v>5</v>
      </c>
      <c r="G112" s="144">
        <v>0.08</v>
      </c>
      <c r="H112" s="144">
        <v>4</v>
      </c>
      <c r="I112" s="144">
        <v>20</v>
      </c>
      <c r="J112" s="144" t="s">
        <v>636</v>
      </c>
      <c r="K112" s="144" t="s">
        <v>25</v>
      </c>
      <c r="L112" s="144">
        <f t="shared" si="6"/>
        <v>80</v>
      </c>
    </row>
    <row r="113" spans="3:12" x14ac:dyDescent="0.2">
      <c r="C113" s="144">
        <v>2018</v>
      </c>
      <c r="D113" s="144" t="s">
        <v>260</v>
      </c>
      <c r="E113" s="144">
        <v>21</v>
      </c>
      <c r="F113" s="144">
        <v>6</v>
      </c>
      <c r="G113" s="144">
        <v>0.1</v>
      </c>
      <c r="H113" s="144">
        <v>4</v>
      </c>
      <c r="I113" s="144">
        <v>10</v>
      </c>
      <c r="J113" s="144" t="s">
        <v>636</v>
      </c>
      <c r="K113" s="144" t="s">
        <v>24</v>
      </c>
      <c r="L113" s="144">
        <f t="shared" si="6"/>
        <v>40</v>
      </c>
    </row>
    <row r="114" spans="3:12" x14ac:dyDescent="0.2">
      <c r="C114" s="144">
        <v>2018</v>
      </c>
      <c r="D114" s="144" t="s">
        <v>2</v>
      </c>
      <c r="E114" s="144">
        <v>25</v>
      </c>
      <c r="F114" s="144">
        <v>7</v>
      </c>
      <c r="G114" s="144">
        <v>0.15</v>
      </c>
      <c r="H114" s="144">
        <v>3</v>
      </c>
      <c r="I114" s="144">
        <v>250</v>
      </c>
      <c r="J114" s="144" t="s">
        <v>636</v>
      </c>
      <c r="K114" s="144" t="s">
        <v>28</v>
      </c>
      <c r="L114" s="144">
        <f t="shared" si="6"/>
        <v>750</v>
      </c>
    </row>
    <row r="115" spans="3:12" x14ac:dyDescent="0.2">
      <c r="C115" s="144">
        <v>2019</v>
      </c>
      <c r="D115" s="144" t="s">
        <v>3</v>
      </c>
      <c r="E115" s="153">
        <v>1</v>
      </c>
      <c r="F115" s="144">
        <v>1</v>
      </c>
      <c r="G115" s="154">
        <v>0.31</v>
      </c>
      <c r="H115" s="155">
        <v>3</v>
      </c>
      <c r="I115" s="155">
        <v>500</v>
      </c>
      <c r="J115" s="144" t="s">
        <v>220</v>
      </c>
      <c r="K115" s="160" t="s">
        <v>4</v>
      </c>
      <c r="L115" s="144">
        <f t="shared" si="6"/>
        <v>1500</v>
      </c>
    </row>
    <row r="116" spans="3:12" x14ac:dyDescent="0.2">
      <c r="C116" s="144">
        <v>2019</v>
      </c>
      <c r="D116" s="144" t="s">
        <v>3</v>
      </c>
      <c r="E116" s="153">
        <v>10</v>
      </c>
      <c r="F116" s="144">
        <v>2</v>
      </c>
      <c r="G116" s="154">
        <v>0.26</v>
      </c>
      <c r="H116" s="155">
        <v>3</v>
      </c>
      <c r="I116" s="155">
        <v>80</v>
      </c>
      <c r="J116" s="144" t="s">
        <v>220</v>
      </c>
      <c r="K116" s="160" t="s">
        <v>13</v>
      </c>
      <c r="L116" s="144">
        <f t="shared" si="6"/>
        <v>240</v>
      </c>
    </row>
    <row r="117" spans="3:12" x14ac:dyDescent="0.2">
      <c r="C117" s="144">
        <v>2019</v>
      </c>
      <c r="D117" s="144" t="s">
        <v>260</v>
      </c>
      <c r="E117" s="153">
        <v>18</v>
      </c>
      <c r="F117" s="144">
        <v>3</v>
      </c>
      <c r="G117" s="154">
        <v>0.1</v>
      </c>
      <c r="H117" s="155">
        <v>8</v>
      </c>
      <c r="I117" s="155">
        <v>15</v>
      </c>
      <c r="J117" s="144" t="s">
        <v>220</v>
      </c>
      <c r="K117" s="160" t="s">
        <v>21</v>
      </c>
      <c r="L117" s="144">
        <f t="shared" si="6"/>
        <v>120</v>
      </c>
    </row>
    <row r="118" spans="3:12" x14ac:dyDescent="0.2">
      <c r="C118" s="144">
        <v>2019</v>
      </c>
      <c r="D118" s="144" t="s">
        <v>1</v>
      </c>
      <c r="E118" s="153">
        <v>18</v>
      </c>
      <c r="F118" s="144">
        <v>3</v>
      </c>
      <c r="G118" s="154">
        <v>0.04</v>
      </c>
      <c r="H118" s="155">
        <v>1</v>
      </c>
      <c r="I118" s="155">
        <v>30</v>
      </c>
      <c r="J118" s="144" t="s">
        <v>220</v>
      </c>
      <c r="K118" s="160" t="s">
        <v>21</v>
      </c>
      <c r="L118" s="144">
        <f t="shared" si="6"/>
        <v>30</v>
      </c>
    </row>
    <row r="119" spans="3:12" x14ac:dyDescent="0.2">
      <c r="C119" s="144">
        <v>2019</v>
      </c>
      <c r="D119" s="144" t="s">
        <v>2</v>
      </c>
      <c r="E119" s="153">
        <v>18</v>
      </c>
      <c r="F119" s="144">
        <v>3</v>
      </c>
      <c r="G119" s="154">
        <v>0.06</v>
      </c>
      <c r="H119" s="155">
        <v>2</v>
      </c>
      <c r="I119" s="155">
        <v>1200</v>
      </c>
      <c r="J119" s="144" t="s">
        <v>220</v>
      </c>
      <c r="K119" s="160" t="s">
        <v>21</v>
      </c>
      <c r="L119" s="144">
        <f t="shared" si="6"/>
        <v>2400</v>
      </c>
    </row>
    <row r="120" spans="3:12" x14ac:dyDescent="0.2">
      <c r="C120" s="144">
        <v>2019</v>
      </c>
      <c r="D120" s="144" t="s">
        <v>3</v>
      </c>
      <c r="E120" s="153">
        <v>12</v>
      </c>
      <c r="F120" s="144">
        <v>4</v>
      </c>
      <c r="G120" s="154">
        <v>0.09</v>
      </c>
      <c r="H120" s="155">
        <v>4</v>
      </c>
      <c r="I120" s="155">
        <v>60</v>
      </c>
      <c r="J120" s="144" t="s">
        <v>220</v>
      </c>
      <c r="K120" s="160" t="s">
        <v>15</v>
      </c>
      <c r="L120" s="144">
        <f t="shared" si="6"/>
        <v>240</v>
      </c>
    </row>
    <row r="121" spans="3:12" x14ac:dyDescent="0.2">
      <c r="C121" s="144">
        <v>2019</v>
      </c>
      <c r="D121" s="144" t="s">
        <v>3</v>
      </c>
      <c r="E121" s="153">
        <v>16</v>
      </c>
      <c r="F121" s="144">
        <v>5</v>
      </c>
      <c r="G121" s="154">
        <v>0.1</v>
      </c>
      <c r="H121" s="155">
        <v>2</v>
      </c>
      <c r="I121" s="155">
        <v>120</v>
      </c>
      <c r="J121" s="144" t="s">
        <v>220</v>
      </c>
      <c r="K121" s="160" t="s">
        <v>19</v>
      </c>
      <c r="L121" s="144">
        <f t="shared" si="6"/>
        <v>240</v>
      </c>
    </row>
    <row r="122" spans="3:12" x14ac:dyDescent="0.2">
      <c r="C122" s="144">
        <v>2019</v>
      </c>
      <c r="D122" s="144" t="s">
        <v>411</v>
      </c>
      <c r="E122" s="153">
        <v>13</v>
      </c>
      <c r="F122" s="144">
        <v>6</v>
      </c>
      <c r="G122" s="154">
        <v>0.01</v>
      </c>
      <c r="H122" s="155">
        <v>1</v>
      </c>
      <c r="I122" s="155">
        <v>100</v>
      </c>
      <c r="J122" s="144" t="s">
        <v>220</v>
      </c>
      <c r="K122" s="160" t="s">
        <v>16</v>
      </c>
      <c r="L122" s="144">
        <f t="shared" si="6"/>
        <v>100</v>
      </c>
    </row>
    <row r="123" spans="3:12" x14ac:dyDescent="0.2">
      <c r="C123" s="144">
        <v>2019</v>
      </c>
      <c r="D123" s="144" t="s">
        <v>411</v>
      </c>
      <c r="E123" s="153">
        <v>22</v>
      </c>
      <c r="F123" s="144">
        <v>7</v>
      </c>
      <c r="G123" s="154">
        <v>0.03</v>
      </c>
      <c r="H123" s="155">
        <v>2</v>
      </c>
      <c r="I123" s="155">
        <v>50</v>
      </c>
      <c r="J123" s="144" t="s">
        <v>220</v>
      </c>
      <c r="K123" s="160" t="s">
        <v>25</v>
      </c>
      <c r="L123" s="144">
        <f t="shared" si="6"/>
        <v>100</v>
      </c>
    </row>
    <row r="124" spans="3:12" x14ac:dyDescent="0.2">
      <c r="C124" s="144">
        <v>2019</v>
      </c>
      <c r="D124" s="144" t="s">
        <v>3</v>
      </c>
      <c r="E124" s="153">
        <v>1</v>
      </c>
      <c r="F124" s="144">
        <v>1</v>
      </c>
      <c r="G124" s="154">
        <v>0.4</v>
      </c>
      <c r="H124" s="155">
        <v>2</v>
      </c>
      <c r="I124" s="155">
        <v>450</v>
      </c>
      <c r="J124" s="144" t="s">
        <v>628</v>
      </c>
      <c r="K124" s="160" t="s">
        <v>4</v>
      </c>
      <c r="L124" s="144">
        <f t="shared" si="6"/>
        <v>900</v>
      </c>
    </row>
    <row r="125" spans="3:12" x14ac:dyDescent="0.2">
      <c r="C125" s="144">
        <v>2019</v>
      </c>
      <c r="D125" s="144" t="s">
        <v>260</v>
      </c>
      <c r="E125" s="153">
        <v>25</v>
      </c>
      <c r="F125" s="144">
        <v>2</v>
      </c>
      <c r="G125" s="154">
        <v>0.06</v>
      </c>
      <c r="H125" s="155">
        <v>1</v>
      </c>
      <c r="I125" s="155">
        <v>400</v>
      </c>
      <c r="J125" s="144" t="s">
        <v>628</v>
      </c>
      <c r="K125" s="160" t="s">
        <v>28</v>
      </c>
      <c r="L125" s="144">
        <f t="shared" si="6"/>
        <v>400</v>
      </c>
    </row>
    <row r="126" spans="3:12" x14ac:dyDescent="0.2">
      <c r="C126" s="144">
        <v>2019</v>
      </c>
      <c r="D126" s="144" t="s">
        <v>2</v>
      </c>
      <c r="E126" s="153">
        <v>25</v>
      </c>
      <c r="F126" s="144">
        <v>2</v>
      </c>
      <c r="G126" s="154">
        <v>0.14000000000000001</v>
      </c>
      <c r="H126" s="155">
        <v>0.01</v>
      </c>
      <c r="I126" s="155">
        <v>1000</v>
      </c>
      <c r="J126" s="144" t="s">
        <v>628</v>
      </c>
      <c r="K126" s="160" t="s">
        <v>28</v>
      </c>
      <c r="L126" s="144">
        <f t="shared" si="6"/>
        <v>10</v>
      </c>
    </row>
    <row r="127" spans="3:12" x14ac:dyDescent="0.2">
      <c r="C127" s="144">
        <v>2019</v>
      </c>
      <c r="D127" s="144" t="s">
        <v>3</v>
      </c>
      <c r="E127" s="153">
        <v>22</v>
      </c>
      <c r="F127" s="144">
        <v>3</v>
      </c>
      <c r="G127" s="154">
        <v>0.05</v>
      </c>
      <c r="H127" s="155">
        <v>2</v>
      </c>
      <c r="I127" s="155">
        <v>5</v>
      </c>
      <c r="J127" s="144" t="s">
        <v>628</v>
      </c>
      <c r="K127" s="160" t="s">
        <v>25</v>
      </c>
      <c r="L127" s="144">
        <f t="shared" si="6"/>
        <v>10</v>
      </c>
    </row>
    <row r="128" spans="3:12" x14ac:dyDescent="0.2">
      <c r="C128" s="144">
        <v>2019</v>
      </c>
      <c r="D128" s="144" t="s">
        <v>411</v>
      </c>
      <c r="E128" s="153">
        <v>22</v>
      </c>
      <c r="F128" s="144">
        <v>3</v>
      </c>
      <c r="G128" s="154">
        <v>0.02</v>
      </c>
      <c r="H128" s="155">
        <v>1</v>
      </c>
      <c r="I128" s="155">
        <v>1</v>
      </c>
      <c r="J128" s="144" t="s">
        <v>628</v>
      </c>
      <c r="K128" s="160" t="s">
        <v>25</v>
      </c>
      <c r="L128" s="144">
        <f t="shared" si="6"/>
        <v>1</v>
      </c>
    </row>
    <row r="129" spans="3:12" x14ac:dyDescent="0.2">
      <c r="C129" s="144">
        <v>2019</v>
      </c>
      <c r="D129" s="144" t="s">
        <v>260</v>
      </c>
      <c r="E129" s="153">
        <v>22</v>
      </c>
      <c r="F129" s="144">
        <v>3</v>
      </c>
      <c r="G129" s="154">
        <v>0.03</v>
      </c>
      <c r="H129" s="155">
        <v>0</v>
      </c>
      <c r="I129" s="155">
        <v>0</v>
      </c>
      <c r="J129" s="144" t="s">
        <v>628</v>
      </c>
      <c r="K129" s="160" t="s">
        <v>25</v>
      </c>
      <c r="L129" s="144">
        <f t="shared" si="6"/>
        <v>0</v>
      </c>
    </row>
    <row r="130" spans="3:12" x14ac:dyDescent="0.2">
      <c r="C130" s="144">
        <v>2019</v>
      </c>
      <c r="D130" s="144" t="s">
        <v>2</v>
      </c>
      <c r="E130" s="153">
        <v>22</v>
      </c>
      <c r="F130" s="144">
        <v>3</v>
      </c>
      <c r="G130" s="154">
        <v>0.05</v>
      </c>
      <c r="H130" s="155">
        <v>1</v>
      </c>
      <c r="I130" s="155">
        <v>10</v>
      </c>
      <c r="J130" s="144" t="s">
        <v>628</v>
      </c>
      <c r="K130" s="160" t="s">
        <v>25</v>
      </c>
      <c r="L130" s="144">
        <f t="shared" si="6"/>
        <v>10</v>
      </c>
    </row>
    <row r="131" spans="3:12" x14ac:dyDescent="0.2">
      <c r="C131" s="144">
        <v>2019</v>
      </c>
      <c r="D131" s="144" t="s">
        <v>3</v>
      </c>
      <c r="E131" s="153">
        <v>10</v>
      </c>
      <c r="F131" s="144">
        <v>4</v>
      </c>
      <c r="G131" s="154">
        <v>0.1</v>
      </c>
      <c r="H131" s="155">
        <v>2</v>
      </c>
      <c r="I131" s="155">
        <v>30</v>
      </c>
      <c r="J131" s="144" t="s">
        <v>628</v>
      </c>
      <c r="K131" s="160" t="s">
        <v>13</v>
      </c>
      <c r="L131" s="144">
        <f t="shared" si="6"/>
        <v>60</v>
      </c>
    </row>
    <row r="132" spans="3:12" x14ac:dyDescent="0.2">
      <c r="C132" s="144">
        <v>2019</v>
      </c>
      <c r="D132" s="144" t="s">
        <v>1</v>
      </c>
      <c r="E132" s="153">
        <v>10</v>
      </c>
      <c r="F132" s="144">
        <v>4</v>
      </c>
      <c r="G132" s="154">
        <v>0.05</v>
      </c>
      <c r="H132" s="155">
        <v>1</v>
      </c>
      <c r="I132" s="155">
        <v>10</v>
      </c>
      <c r="J132" s="144" t="s">
        <v>628</v>
      </c>
      <c r="K132" s="160" t="s">
        <v>13</v>
      </c>
      <c r="L132" s="144">
        <f t="shared" si="6"/>
        <v>10</v>
      </c>
    </row>
    <row r="133" spans="3:12" x14ac:dyDescent="0.2">
      <c r="C133" s="144">
        <v>2019</v>
      </c>
      <c r="D133" s="144" t="s">
        <v>3</v>
      </c>
      <c r="E133" s="153">
        <v>21</v>
      </c>
      <c r="F133" s="144">
        <v>5</v>
      </c>
      <c r="G133" s="154">
        <v>0.01</v>
      </c>
      <c r="H133" s="155">
        <v>2</v>
      </c>
      <c r="I133" s="155">
        <v>1</v>
      </c>
      <c r="J133" s="144" t="s">
        <v>628</v>
      </c>
      <c r="K133" s="160" t="s">
        <v>24</v>
      </c>
      <c r="L133" s="144">
        <f t="shared" si="6"/>
        <v>2</v>
      </c>
    </row>
    <row r="134" spans="3:12" x14ac:dyDescent="0.2">
      <c r="C134" s="144">
        <v>2019</v>
      </c>
      <c r="D134" s="144" t="s">
        <v>260</v>
      </c>
      <c r="E134" s="153">
        <v>21</v>
      </c>
      <c r="F134" s="144">
        <v>5</v>
      </c>
      <c r="G134" s="154">
        <v>0.08</v>
      </c>
      <c r="H134" s="155">
        <v>2</v>
      </c>
      <c r="I134" s="155">
        <v>40</v>
      </c>
      <c r="J134" s="144" t="s">
        <v>628</v>
      </c>
      <c r="K134" s="160" t="s">
        <v>24</v>
      </c>
      <c r="L134" s="144">
        <f t="shared" si="6"/>
        <v>80</v>
      </c>
    </row>
    <row r="135" spans="3:12" x14ac:dyDescent="0.2">
      <c r="C135" s="144">
        <v>2019</v>
      </c>
      <c r="D135" s="144" t="s">
        <v>2</v>
      </c>
      <c r="E135" s="153">
        <v>21</v>
      </c>
      <c r="F135" s="144">
        <v>5</v>
      </c>
      <c r="G135" s="154">
        <v>0.01</v>
      </c>
      <c r="H135" s="155">
        <v>0</v>
      </c>
      <c r="I135" s="155">
        <v>0</v>
      </c>
      <c r="J135" s="144" t="s">
        <v>628</v>
      </c>
      <c r="K135" s="160" t="s">
        <v>24</v>
      </c>
      <c r="L135" s="144">
        <f t="shared" si="6"/>
        <v>0</v>
      </c>
    </row>
    <row r="136" spans="3:12" x14ac:dyDescent="0.2">
      <c r="C136" s="144">
        <v>2019</v>
      </c>
      <c r="D136" s="144" t="s">
        <v>260</v>
      </c>
      <c r="E136" s="153">
        <v>18</v>
      </c>
      <c r="F136" s="144">
        <v>1</v>
      </c>
      <c r="G136" s="144">
        <v>0.53</v>
      </c>
      <c r="H136" s="144">
        <v>6</v>
      </c>
      <c r="I136" s="144">
        <v>60</v>
      </c>
      <c r="J136" s="144" t="s">
        <v>629</v>
      </c>
      <c r="K136" s="160" t="s">
        <v>21</v>
      </c>
      <c r="L136" s="144">
        <f t="shared" si="6"/>
        <v>360</v>
      </c>
    </row>
    <row r="137" spans="3:12" x14ac:dyDescent="0.2">
      <c r="C137" s="144">
        <v>2019</v>
      </c>
      <c r="D137" s="144" t="s">
        <v>1</v>
      </c>
      <c r="E137" s="153">
        <v>18</v>
      </c>
      <c r="F137" s="144">
        <v>1</v>
      </c>
      <c r="G137" s="144">
        <v>0.01</v>
      </c>
      <c r="H137" s="144">
        <v>0</v>
      </c>
      <c r="I137" s="144">
        <v>0</v>
      </c>
      <c r="J137" s="144" t="s">
        <v>629</v>
      </c>
      <c r="K137" s="160" t="s">
        <v>21</v>
      </c>
      <c r="L137" s="144">
        <f t="shared" si="6"/>
        <v>0</v>
      </c>
    </row>
    <row r="138" spans="3:12" x14ac:dyDescent="0.2">
      <c r="C138" s="144">
        <v>2019</v>
      </c>
      <c r="D138" s="144" t="s">
        <v>2</v>
      </c>
      <c r="E138" s="153">
        <v>18</v>
      </c>
      <c r="F138" s="144">
        <v>1</v>
      </c>
      <c r="G138" s="144">
        <v>0.01</v>
      </c>
      <c r="H138" s="144">
        <v>0</v>
      </c>
      <c r="I138" s="144">
        <v>0</v>
      </c>
      <c r="J138" s="144" t="s">
        <v>629</v>
      </c>
      <c r="K138" s="160" t="s">
        <v>21</v>
      </c>
      <c r="L138" s="144">
        <f t="shared" si="6"/>
        <v>0</v>
      </c>
    </row>
    <row r="139" spans="3:12" x14ac:dyDescent="0.2">
      <c r="C139" s="144">
        <v>2019</v>
      </c>
      <c r="D139" s="144" t="s">
        <v>3</v>
      </c>
      <c r="E139" s="153">
        <v>10</v>
      </c>
      <c r="F139" s="144">
        <v>2</v>
      </c>
      <c r="G139" s="144">
        <v>0.3</v>
      </c>
      <c r="H139" s="155">
        <v>1</v>
      </c>
      <c r="I139" s="155">
        <v>100</v>
      </c>
      <c r="J139" s="144" t="s">
        <v>629</v>
      </c>
      <c r="K139" s="160" t="s">
        <v>13</v>
      </c>
      <c r="L139" s="144">
        <f t="shared" si="6"/>
        <v>100</v>
      </c>
    </row>
    <row r="140" spans="3:12" x14ac:dyDescent="0.2">
      <c r="C140" s="144">
        <v>2019</v>
      </c>
      <c r="D140" s="144" t="s">
        <v>411</v>
      </c>
      <c r="E140" s="153">
        <v>16</v>
      </c>
      <c r="F140" s="144">
        <v>3</v>
      </c>
      <c r="G140" s="144">
        <v>0.15</v>
      </c>
      <c r="H140" s="144">
        <v>4</v>
      </c>
      <c r="I140" s="144">
        <v>100</v>
      </c>
      <c r="J140" s="144" t="s">
        <v>629</v>
      </c>
      <c r="K140" s="160" t="s">
        <v>19</v>
      </c>
      <c r="L140" s="144">
        <f t="shared" si="6"/>
        <v>400</v>
      </c>
    </row>
    <row r="141" spans="3:12" x14ac:dyDescent="0.2">
      <c r="C141" s="144">
        <v>2019</v>
      </c>
      <c r="D141" s="144" t="s">
        <v>3</v>
      </c>
      <c r="E141" s="153">
        <v>6</v>
      </c>
      <c r="F141" s="144">
        <v>1</v>
      </c>
      <c r="G141" s="144">
        <v>0.05</v>
      </c>
      <c r="H141" s="144">
        <v>5</v>
      </c>
      <c r="I141" s="144">
        <v>50</v>
      </c>
      <c r="J141" s="144" t="s">
        <v>630</v>
      </c>
      <c r="K141" s="160" t="s">
        <v>9</v>
      </c>
      <c r="L141" s="144">
        <f t="shared" si="6"/>
        <v>250</v>
      </c>
    </row>
    <row r="142" spans="3:12" x14ac:dyDescent="0.2">
      <c r="C142" s="144">
        <v>2019</v>
      </c>
      <c r="D142" s="144" t="s">
        <v>1</v>
      </c>
      <c r="E142" s="153">
        <v>6</v>
      </c>
      <c r="F142" s="144">
        <v>1</v>
      </c>
      <c r="G142" s="144">
        <v>0.05</v>
      </c>
      <c r="H142" s="144"/>
      <c r="I142" s="144"/>
      <c r="J142" s="144" t="s">
        <v>630</v>
      </c>
      <c r="K142" s="160" t="s">
        <v>9</v>
      </c>
      <c r="L142" s="144">
        <f t="shared" si="6"/>
        <v>0</v>
      </c>
    </row>
    <row r="143" spans="3:12" x14ac:dyDescent="0.2">
      <c r="C143" s="144">
        <v>2019</v>
      </c>
      <c r="D143" s="144" t="s">
        <v>3</v>
      </c>
      <c r="E143" s="153">
        <v>13</v>
      </c>
      <c r="F143" s="144">
        <v>2</v>
      </c>
      <c r="G143" s="144">
        <v>0.05</v>
      </c>
      <c r="H143" s="144">
        <v>30</v>
      </c>
      <c r="I143" s="144">
        <v>30</v>
      </c>
      <c r="J143" s="144" t="s">
        <v>630</v>
      </c>
      <c r="K143" s="160" t="s">
        <v>16</v>
      </c>
      <c r="L143" s="144">
        <f t="shared" si="6"/>
        <v>900</v>
      </c>
    </row>
    <row r="144" spans="3:12" x14ac:dyDescent="0.2">
      <c r="C144" s="144">
        <v>2019</v>
      </c>
      <c r="D144" s="144" t="s">
        <v>1</v>
      </c>
      <c r="E144" s="153">
        <v>13</v>
      </c>
      <c r="F144" s="144">
        <v>2</v>
      </c>
      <c r="G144" s="144">
        <v>0.25</v>
      </c>
      <c r="H144" s="156"/>
      <c r="I144" s="144"/>
      <c r="J144" s="144" t="s">
        <v>630</v>
      </c>
      <c r="K144" s="160" t="s">
        <v>16</v>
      </c>
      <c r="L144" s="144">
        <f t="shared" si="6"/>
        <v>0</v>
      </c>
    </row>
    <row r="145" spans="3:12" x14ac:dyDescent="0.2">
      <c r="C145" s="144">
        <v>2019</v>
      </c>
      <c r="D145" s="144" t="s">
        <v>260</v>
      </c>
      <c r="E145" s="153">
        <v>21</v>
      </c>
      <c r="F145" s="144">
        <v>3</v>
      </c>
      <c r="G145" s="154">
        <v>0.3</v>
      </c>
      <c r="H145" s="144"/>
      <c r="I145" s="144"/>
      <c r="J145" s="144" t="s">
        <v>630</v>
      </c>
      <c r="K145" s="160" t="s">
        <v>24</v>
      </c>
      <c r="L145" s="144">
        <f t="shared" si="6"/>
        <v>0</v>
      </c>
    </row>
    <row r="146" spans="3:12" x14ac:dyDescent="0.2">
      <c r="C146" s="144">
        <v>2019</v>
      </c>
      <c r="D146" s="144" t="s">
        <v>3</v>
      </c>
      <c r="E146" s="153">
        <v>22</v>
      </c>
      <c r="F146" s="144">
        <v>4</v>
      </c>
      <c r="G146" s="144">
        <v>0.05</v>
      </c>
      <c r="H146" s="144"/>
      <c r="I146" s="144"/>
      <c r="J146" s="144" t="s">
        <v>630</v>
      </c>
      <c r="K146" s="160" t="s">
        <v>25</v>
      </c>
      <c r="L146" s="144">
        <f t="shared" si="6"/>
        <v>0</v>
      </c>
    </row>
    <row r="147" spans="3:12" x14ac:dyDescent="0.2">
      <c r="C147" s="144">
        <v>2019</v>
      </c>
      <c r="D147" s="144" t="s">
        <v>260</v>
      </c>
      <c r="E147" s="153">
        <v>22</v>
      </c>
      <c r="F147" s="144">
        <v>4</v>
      </c>
      <c r="G147" s="144">
        <v>0.05</v>
      </c>
      <c r="H147" s="144"/>
      <c r="I147" s="144"/>
      <c r="J147" s="144" t="s">
        <v>630</v>
      </c>
      <c r="K147" s="160" t="s">
        <v>25</v>
      </c>
      <c r="L147" s="144">
        <f t="shared" si="6"/>
        <v>0</v>
      </c>
    </row>
    <row r="148" spans="3:12" x14ac:dyDescent="0.2">
      <c r="C148" s="144">
        <v>2019</v>
      </c>
      <c r="D148" s="144" t="s">
        <v>1</v>
      </c>
      <c r="E148" s="153">
        <v>22</v>
      </c>
      <c r="F148" s="144">
        <v>4</v>
      </c>
      <c r="G148" s="144">
        <v>0.05</v>
      </c>
      <c r="H148" s="156"/>
      <c r="I148" s="144"/>
      <c r="J148" s="144" t="s">
        <v>630</v>
      </c>
      <c r="K148" s="160" t="s">
        <v>25</v>
      </c>
      <c r="L148" s="144">
        <f t="shared" si="6"/>
        <v>0</v>
      </c>
    </row>
    <row r="149" spans="3:12" x14ac:dyDescent="0.2">
      <c r="C149" s="144">
        <v>2019</v>
      </c>
      <c r="D149" s="144" t="s">
        <v>3</v>
      </c>
      <c r="E149" s="153">
        <v>22</v>
      </c>
      <c r="F149" s="144">
        <v>5</v>
      </c>
      <c r="G149" s="144">
        <v>0.05</v>
      </c>
      <c r="H149" s="144"/>
      <c r="I149" s="144"/>
      <c r="J149" s="144" t="s">
        <v>630</v>
      </c>
      <c r="K149" s="160" t="s">
        <v>25</v>
      </c>
      <c r="L149" s="144">
        <f t="shared" si="6"/>
        <v>0</v>
      </c>
    </row>
    <row r="150" spans="3:12" x14ac:dyDescent="0.2">
      <c r="C150" s="144">
        <v>2019</v>
      </c>
      <c r="D150" s="144" t="s">
        <v>3</v>
      </c>
      <c r="E150" s="153">
        <v>10</v>
      </c>
      <c r="F150" s="144">
        <v>6</v>
      </c>
      <c r="G150" s="144">
        <v>0.1</v>
      </c>
      <c r="H150" s="144"/>
      <c r="I150" s="144"/>
      <c r="J150" s="144" t="s">
        <v>630</v>
      </c>
      <c r="K150" s="160" t="s">
        <v>13</v>
      </c>
      <c r="L150" s="144">
        <f t="shared" ref="L150:L213" si="7">H150*I150</f>
        <v>0</v>
      </c>
    </row>
    <row r="151" spans="3:12" x14ac:dyDescent="0.2">
      <c r="C151" s="144">
        <v>2019</v>
      </c>
      <c r="D151" s="144" t="s">
        <v>3</v>
      </c>
      <c r="E151" s="153">
        <v>16</v>
      </c>
      <c r="F151" s="144">
        <v>1</v>
      </c>
      <c r="G151" s="144">
        <v>0.35</v>
      </c>
      <c r="H151" s="144">
        <v>7</v>
      </c>
      <c r="I151" s="144">
        <v>300</v>
      </c>
      <c r="J151" s="144" t="s">
        <v>631</v>
      </c>
      <c r="K151" s="160" t="s">
        <v>19</v>
      </c>
      <c r="L151" s="144">
        <f t="shared" si="7"/>
        <v>2100</v>
      </c>
    </row>
    <row r="152" spans="3:12" x14ac:dyDescent="0.2">
      <c r="C152" s="144">
        <v>2019</v>
      </c>
      <c r="D152" s="144" t="s">
        <v>3</v>
      </c>
      <c r="E152" s="153">
        <v>6</v>
      </c>
      <c r="F152" s="144">
        <v>2</v>
      </c>
      <c r="G152" s="144">
        <v>0.3</v>
      </c>
      <c r="H152" s="144">
        <v>7</v>
      </c>
      <c r="I152" s="144">
        <v>300</v>
      </c>
      <c r="J152" s="144" t="s">
        <v>631</v>
      </c>
      <c r="K152" s="160" t="s">
        <v>9</v>
      </c>
      <c r="L152" s="144">
        <f t="shared" si="7"/>
        <v>2100</v>
      </c>
    </row>
    <row r="153" spans="3:12" x14ac:dyDescent="0.2">
      <c r="C153" s="144">
        <v>2019</v>
      </c>
      <c r="D153" s="144" t="s">
        <v>260</v>
      </c>
      <c r="E153" s="153">
        <v>21</v>
      </c>
      <c r="F153" s="144">
        <v>3</v>
      </c>
      <c r="G153" s="144">
        <v>0.1</v>
      </c>
      <c r="H153" s="144">
        <v>6</v>
      </c>
      <c r="I153" s="144">
        <v>10</v>
      </c>
      <c r="J153" s="144" t="s">
        <v>631</v>
      </c>
      <c r="K153" s="160" t="s">
        <v>24</v>
      </c>
      <c r="L153" s="144">
        <f t="shared" si="7"/>
        <v>60</v>
      </c>
    </row>
    <row r="154" spans="3:12" x14ac:dyDescent="0.2">
      <c r="C154" s="144">
        <v>2019</v>
      </c>
      <c r="D154" s="144" t="s">
        <v>1</v>
      </c>
      <c r="E154" s="153">
        <v>18</v>
      </c>
      <c r="F154" s="144">
        <v>4</v>
      </c>
      <c r="G154" s="144">
        <v>0.1</v>
      </c>
      <c r="H154" s="144">
        <v>1</v>
      </c>
      <c r="I154" s="144">
        <v>20</v>
      </c>
      <c r="J154" s="144" t="s">
        <v>631</v>
      </c>
      <c r="K154" s="160" t="s">
        <v>21</v>
      </c>
      <c r="L154" s="144">
        <f t="shared" si="7"/>
        <v>20</v>
      </c>
    </row>
    <row r="155" spans="3:12" x14ac:dyDescent="0.2">
      <c r="C155" s="144">
        <v>2019</v>
      </c>
      <c r="D155" s="144" t="s">
        <v>2</v>
      </c>
      <c r="E155" s="153">
        <v>18</v>
      </c>
      <c r="F155" s="144">
        <v>4</v>
      </c>
      <c r="G155" s="144">
        <v>0.1</v>
      </c>
      <c r="H155" s="144">
        <v>1</v>
      </c>
      <c r="I155" s="144">
        <v>3000</v>
      </c>
      <c r="J155" s="144" t="s">
        <v>631</v>
      </c>
      <c r="K155" s="160" t="s">
        <v>21</v>
      </c>
      <c r="L155" s="144">
        <f t="shared" si="7"/>
        <v>3000</v>
      </c>
    </row>
    <row r="156" spans="3:12" x14ac:dyDescent="0.2">
      <c r="C156" s="144">
        <v>2019</v>
      </c>
      <c r="D156" s="144" t="s">
        <v>1</v>
      </c>
      <c r="E156" s="153">
        <v>11</v>
      </c>
      <c r="F156" s="144">
        <v>5</v>
      </c>
      <c r="G156" s="144">
        <v>0.05</v>
      </c>
      <c r="H156" s="144">
        <v>1</v>
      </c>
      <c r="I156" s="144">
        <v>20</v>
      </c>
      <c r="J156" s="144" t="s">
        <v>631</v>
      </c>
      <c r="K156" s="160" t="s">
        <v>14</v>
      </c>
      <c r="L156" s="144">
        <f t="shared" si="7"/>
        <v>20</v>
      </c>
    </row>
    <row r="157" spans="3:12" x14ac:dyDescent="0.2">
      <c r="C157" s="144">
        <v>2019</v>
      </c>
      <c r="D157" s="144" t="s">
        <v>3</v>
      </c>
      <c r="E157" s="153">
        <v>11</v>
      </c>
      <c r="F157" s="144">
        <v>1</v>
      </c>
      <c r="G157" s="154">
        <v>0.15</v>
      </c>
      <c r="H157" s="144"/>
      <c r="I157" s="144"/>
      <c r="J157" s="144" t="s">
        <v>632</v>
      </c>
      <c r="K157" s="160" t="s">
        <v>14</v>
      </c>
      <c r="L157" s="144">
        <f t="shared" si="7"/>
        <v>0</v>
      </c>
    </row>
    <row r="158" spans="3:12" x14ac:dyDescent="0.2">
      <c r="C158" s="144">
        <v>2019</v>
      </c>
      <c r="D158" s="144" t="s">
        <v>411</v>
      </c>
      <c r="E158" s="153">
        <v>11</v>
      </c>
      <c r="F158" s="144">
        <v>1</v>
      </c>
      <c r="G158" s="154">
        <v>0.1</v>
      </c>
      <c r="H158" s="144"/>
      <c r="I158" s="144"/>
      <c r="J158" s="144" t="s">
        <v>632</v>
      </c>
      <c r="K158" s="160" t="s">
        <v>14</v>
      </c>
      <c r="L158" s="144">
        <f t="shared" si="7"/>
        <v>0</v>
      </c>
    </row>
    <row r="159" spans="3:12" x14ac:dyDescent="0.2">
      <c r="C159" s="144">
        <v>2019</v>
      </c>
      <c r="D159" s="144" t="s">
        <v>1</v>
      </c>
      <c r="E159" s="153">
        <v>11</v>
      </c>
      <c r="F159" s="144">
        <v>1</v>
      </c>
      <c r="G159" s="154">
        <v>0.1</v>
      </c>
      <c r="H159" s="144"/>
      <c r="I159" s="144"/>
      <c r="J159" s="144" t="s">
        <v>632</v>
      </c>
      <c r="K159" s="160" t="s">
        <v>14</v>
      </c>
      <c r="L159" s="144">
        <f t="shared" si="7"/>
        <v>0</v>
      </c>
    </row>
    <row r="160" spans="3:12" x14ac:dyDescent="0.2">
      <c r="C160" s="144">
        <v>2019</v>
      </c>
      <c r="D160" s="144" t="s">
        <v>3</v>
      </c>
      <c r="E160" s="153">
        <v>22</v>
      </c>
      <c r="F160" s="144">
        <v>2</v>
      </c>
      <c r="G160" s="154">
        <v>0.06</v>
      </c>
      <c r="H160" s="144"/>
      <c r="I160" s="144"/>
      <c r="J160" s="144" t="s">
        <v>632</v>
      </c>
      <c r="K160" s="160" t="s">
        <v>25</v>
      </c>
      <c r="L160" s="144">
        <f t="shared" si="7"/>
        <v>0</v>
      </c>
    </row>
    <row r="161" spans="3:12" x14ac:dyDescent="0.2">
      <c r="C161" s="144">
        <v>2019</v>
      </c>
      <c r="D161" s="144" t="s">
        <v>411</v>
      </c>
      <c r="E161" s="153">
        <v>22</v>
      </c>
      <c r="F161" s="144">
        <v>2</v>
      </c>
      <c r="G161" s="154">
        <v>0.05</v>
      </c>
      <c r="H161" s="144"/>
      <c r="I161" s="144"/>
      <c r="J161" s="144" t="s">
        <v>632</v>
      </c>
      <c r="K161" s="160" t="s">
        <v>25</v>
      </c>
      <c r="L161" s="144">
        <f t="shared" si="7"/>
        <v>0</v>
      </c>
    </row>
    <row r="162" spans="3:12" x14ac:dyDescent="0.2">
      <c r="C162" s="144">
        <v>2019</v>
      </c>
      <c r="D162" s="144" t="s">
        <v>260</v>
      </c>
      <c r="E162" s="153">
        <v>22</v>
      </c>
      <c r="F162" s="144">
        <v>2</v>
      </c>
      <c r="G162" s="154">
        <v>0.1</v>
      </c>
      <c r="H162" s="144"/>
      <c r="I162" s="144"/>
      <c r="J162" s="144" t="s">
        <v>632</v>
      </c>
      <c r="K162" s="160" t="s">
        <v>25</v>
      </c>
      <c r="L162" s="144">
        <f t="shared" si="7"/>
        <v>0</v>
      </c>
    </row>
    <row r="163" spans="3:12" x14ac:dyDescent="0.2">
      <c r="C163" s="144">
        <v>2019</v>
      </c>
      <c r="D163" s="144" t="s">
        <v>1</v>
      </c>
      <c r="E163" s="153">
        <v>22</v>
      </c>
      <c r="F163" s="144">
        <v>2</v>
      </c>
      <c r="G163" s="154">
        <v>0.05</v>
      </c>
      <c r="H163" s="144"/>
      <c r="I163" s="144"/>
      <c r="J163" s="144" t="s">
        <v>632</v>
      </c>
      <c r="K163" s="160" t="s">
        <v>25</v>
      </c>
      <c r="L163" s="144">
        <f t="shared" si="7"/>
        <v>0</v>
      </c>
    </row>
    <row r="164" spans="3:12" x14ac:dyDescent="0.2">
      <c r="C164" s="144">
        <v>2019</v>
      </c>
      <c r="D164" s="144" t="s">
        <v>3</v>
      </c>
      <c r="E164" s="153">
        <v>18</v>
      </c>
      <c r="F164" s="144">
        <v>3</v>
      </c>
      <c r="G164" s="154">
        <v>0.05</v>
      </c>
      <c r="H164" s="144"/>
      <c r="I164" s="144"/>
      <c r="J164" s="144" t="s">
        <v>632</v>
      </c>
      <c r="K164" s="160" t="s">
        <v>21</v>
      </c>
      <c r="L164" s="144">
        <f t="shared" si="7"/>
        <v>0</v>
      </c>
    </row>
    <row r="165" spans="3:12" x14ac:dyDescent="0.2">
      <c r="C165" s="144">
        <v>2019</v>
      </c>
      <c r="D165" s="144" t="s">
        <v>411</v>
      </c>
      <c r="E165" s="153">
        <v>18</v>
      </c>
      <c r="F165" s="144">
        <v>3</v>
      </c>
      <c r="G165" s="154">
        <v>0.05</v>
      </c>
      <c r="H165" s="144"/>
      <c r="I165" s="144"/>
      <c r="J165" s="144" t="s">
        <v>632</v>
      </c>
      <c r="K165" s="160" t="s">
        <v>21</v>
      </c>
      <c r="L165" s="144">
        <f t="shared" si="7"/>
        <v>0</v>
      </c>
    </row>
    <row r="166" spans="3:12" x14ac:dyDescent="0.2">
      <c r="C166" s="144">
        <v>2019</v>
      </c>
      <c r="D166" s="144" t="s">
        <v>260</v>
      </c>
      <c r="E166" s="153">
        <v>18</v>
      </c>
      <c r="F166" s="144">
        <v>3</v>
      </c>
      <c r="G166" s="154">
        <v>0.1</v>
      </c>
      <c r="H166" s="144"/>
      <c r="I166" s="144"/>
      <c r="J166" s="144" t="s">
        <v>632</v>
      </c>
      <c r="K166" s="160" t="s">
        <v>21</v>
      </c>
      <c r="L166" s="144">
        <f t="shared" si="7"/>
        <v>0</v>
      </c>
    </row>
    <row r="167" spans="3:12" x14ac:dyDescent="0.2">
      <c r="C167" s="144">
        <v>2019</v>
      </c>
      <c r="D167" s="144" t="s">
        <v>1</v>
      </c>
      <c r="E167" s="153">
        <v>18</v>
      </c>
      <c r="F167" s="144">
        <v>3</v>
      </c>
      <c r="G167" s="154">
        <v>0.05</v>
      </c>
      <c r="H167" s="144"/>
      <c r="I167" s="144"/>
      <c r="J167" s="144" t="s">
        <v>632</v>
      </c>
      <c r="K167" s="160" t="s">
        <v>21</v>
      </c>
      <c r="L167" s="144">
        <f t="shared" si="7"/>
        <v>0</v>
      </c>
    </row>
    <row r="168" spans="3:12" x14ac:dyDescent="0.2">
      <c r="C168" s="144">
        <v>2019</v>
      </c>
      <c r="D168" s="144" t="s">
        <v>3</v>
      </c>
      <c r="E168" s="153">
        <v>10</v>
      </c>
      <c r="F168" s="144">
        <v>4</v>
      </c>
      <c r="G168" s="154">
        <v>7.0000000000000007E-2</v>
      </c>
      <c r="H168" s="144"/>
      <c r="I168" s="144"/>
      <c r="J168" s="144" t="s">
        <v>632</v>
      </c>
      <c r="K168" s="160" t="s">
        <v>13</v>
      </c>
      <c r="L168" s="144">
        <f t="shared" si="7"/>
        <v>0</v>
      </c>
    </row>
    <row r="169" spans="3:12" x14ac:dyDescent="0.2">
      <c r="C169" s="144">
        <v>2019</v>
      </c>
      <c r="D169" s="144" t="s">
        <v>1</v>
      </c>
      <c r="E169" s="153">
        <v>10</v>
      </c>
      <c r="F169" s="144">
        <v>4</v>
      </c>
      <c r="G169" s="154">
        <v>7.0000000000000007E-2</v>
      </c>
      <c r="H169" s="144"/>
      <c r="I169" s="144"/>
      <c r="J169" s="144" t="s">
        <v>632</v>
      </c>
      <c r="K169" s="160" t="s">
        <v>13</v>
      </c>
      <c r="L169" s="144">
        <f t="shared" si="7"/>
        <v>0</v>
      </c>
    </row>
    <row r="170" spans="3:12" x14ac:dyDescent="0.2">
      <c r="C170" s="144">
        <v>2019</v>
      </c>
      <c r="D170" s="144" t="s">
        <v>3</v>
      </c>
      <c r="E170" s="153">
        <v>1</v>
      </c>
      <c r="F170" s="144">
        <v>1</v>
      </c>
      <c r="G170" s="154">
        <v>0.3</v>
      </c>
      <c r="H170" s="144">
        <v>4</v>
      </c>
      <c r="I170" s="144">
        <v>600</v>
      </c>
      <c r="J170" s="144" t="s">
        <v>633</v>
      </c>
      <c r="K170" s="160" t="s">
        <v>4</v>
      </c>
      <c r="L170" s="144">
        <f t="shared" si="7"/>
        <v>2400</v>
      </c>
    </row>
    <row r="171" spans="3:12" x14ac:dyDescent="0.2">
      <c r="C171" s="144">
        <v>2019</v>
      </c>
      <c r="D171" s="144" t="s">
        <v>3</v>
      </c>
      <c r="E171" s="153">
        <v>10</v>
      </c>
      <c r="F171" s="144">
        <v>2</v>
      </c>
      <c r="G171" s="154">
        <v>0.3</v>
      </c>
      <c r="H171" s="144">
        <v>10</v>
      </c>
      <c r="I171" s="144">
        <v>50</v>
      </c>
      <c r="J171" s="144" t="s">
        <v>633</v>
      </c>
      <c r="K171" s="160" t="s">
        <v>13</v>
      </c>
      <c r="L171" s="144">
        <f t="shared" si="7"/>
        <v>500</v>
      </c>
    </row>
    <row r="172" spans="3:12" x14ac:dyDescent="0.2">
      <c r="C172" s="144">
        <v>2019</v>
      </c>
      <c r="D172" s="144" t="s">
        <v>1</v>
      </c>
      <c r="E172" s="153">
        <v>10</v>
      </c>
      <c r="F172" s="144">
        <v>2</v>
      </c>
      <c r="G172" s="154">
        <v>0.1</v>
      </c>
      <c r="H172" s="144">
        <v>2</v>
      </c>
      <c r="I172" s="144">
        <v>40</v>
      </c>
      <c r="J172" s="144" t="s">
        <v>633</v>
      </c>
      <c r="K172" s="160" t="s">
        <v>13</v>
      </c>
      <c r="L172" s="144">
        <f t="shared" si="7"/>
        <v>80</v>
      </c>
    </row>
    <row r="173" spans="3:12" x14ac:dyDescent="0.2">
      <c r="C173" s="144">
        <v>2019</v>
      </c>
      <c r="D173" s="144" t="s">
        <v>3</v>
      </c>
      <c r="E173" s="153">
        <v>11</v>
      </c>
      <c r="F173" s="144">
        <v>3</v>
      </c>
      <c r="G173" s="154">
        <v>0.05</v>
      </c>
      <c r="H173" s="144">
        <v>2</v>
      </c>
      <c r="I173" s="144">
        <v>40</v>
      </c>
      <c r="J173" s="144" t="s">
        <v>633</v>
      </c>
      <c r="K173" s="160" t="s">
        <v>14</v>
      </c>
      <c r="L173" s="144">
        <f t="shared" si="7"/>
        <v>80</v>
      </c>
    </row>
    <row r="174" spans="3:12" x14ac:dyDescent="0.2">
      <c r="C174" s="144">
        <v>2019</v>
      </c>
      <c r="D174" s="144" t="s">
        <v>260</v>
      </c>
      <c r="E174" s="153">
        <v>18</v>
      </c>
      <c r="F174" s="144">
        <v>4</v>
      </c>
      <c r="G174" s="154">
        <v>0.05</v>
      </c>
      <c r="H174" s="144">
        <v>2</v>
      </c>
      <c r="I174" s="144">
        <v>50</v>
      </c>
      <c r="J174" s="144" t="s">
        <v>633</v>
      </c>
      <c r="K174" s="160" t="s">
        <v>21</v>
      </c>
      <c r="L174" s="144">
        <f t="shared" si="7"/>
        <v>100</v>
      </c>
    </row>
    <row r="175" spans="3:12" x14ac:dyDescent="0.2">
      <c r="C175" s="144">
        <v>2019</v>
      </c>
      <c r="D175" s="144" t="s">
        <v>1</v>
      </c>
      <c r="E175" s="153">
        <v>18</v>
      </c>
      <c r="F175" s="144">
        <v>4</v>
      </c>
      <c r="G175" s="154">
        <v>0.03</v>
      </c>
      <c r="H175" s="144">
        <v>1</v>
      </c>
      <c r="I175" s="144">
        <v>40</v>
      </c>
      <c r="J175" s="144" t="s">
        <v>633</v>
      </c>
      <c r="K175" s="160" t="s">
        <v>21</v>
      </c>
      <c r="L175" s="144">
        <f t="shared" si="7"/>
        <v>40</v>
      </c>
    </row>
    <row r="176" spans="3:12" x14ac:dyDescent="0.2">
      <c r="C176" s="144">
        <v>2019</v>
      </c>
      <c r="D176" s="144" t="s">
        <v>2</v>
      </c>
      <c r="E176" s="153">
        <v>18</v>
      </c>
      <c r="F176" s="144">
        <v>4</v>
      </c>
      <c r="G176" s="154">
        <v>0.09</v>
      </c>
      <c r="H176" s="144">
        <v>3</v>
      </c>
      <c r="I176" s="144">
        <v>2000</v>
      </c>
      <c r="J176" s="144" t="s">
        <v>633</v>
      </c>
      <c r="K176" s="160" t="s">
        <v>21</v>
      </c>
      <c r="L176" s="144">
        <f t="shared" si="7"/>
        <v>6000</v>
      </c>
    </row>
    <row r="177" spans="3:12" x14ac:dyDescent="0.2">
      <c r="C177" s="144">
        <v>2019</v>
      </c>
      <c r="D177" s="144" t="s">
        <v>3</v>
      </c>
      <c r="E177" s="153">
        <v>22</v>
      </c>
      <c r="F177" s="144">
        <v>5</v>
      </c>
      <c r="G177" s="154">
        <v>0.04</v>
      </c>
      <c r="H177" s="144">
        <v>3</v>
      </c>
      <c r="I177" s="144">
        <v>5</v>
      </c>
      <c r="J177" s="144" t="s">
        <v>633</v>
      </c>
      <c r="K177" s="160" t="s">
        <v>25</v>
      </c>
      <c r="L177" s="144">
        <f t="shared" si="7"/>
        <v>15</v>
      </c>
    </row>
    <row r="178" spans="3:12" x14ac:dyDescent="0.2">
      <c r="C178" s="144">
        <v>2019</v>
      </c>
      <c r="D178" s="144" t="s">
        <v>2</v>
      </c>
      <c r="E178" s="153">
        <v>22</v>
      </c>
      <c r="F178" s="144">
        <v>5</v>
      </c>
      <c r="G178" s="154">
        <v>0.04</v>
      </c>
      <c r="H178" s="144">
        <v>1</v>
      </c>
      <c r="I178" s="144">
        <v>2</v>
      </c>
      <c r="J178" s="144" t="s">
        <v>633</v>
      </c>
      <c r="K178" s="160" t="s">
        <v>25</v>
      </c>
      <c r="L178" s="144">
        <f t="shared" si="7"/>
        <v>2</v>
      </c>
    </row>
    <row r="179" spans="3:12" x14ac:dyDescent="0.2">
      <c r="C179" s="144">
        <v>2019</v>
      </c>
      <c r="D179" s="144" t="s">
        <v>3</v>
      </c>
      <c r="E179" s="158">
        <v>10</v>
      </c>
      <c r="F179" s="144">
        <v>1</v>
      </c>
      <c r="G179" s="144">
        <v>0.3</v>
      </c>
      <c r="H179" s="144">
        <v>8</v>
      </c>
      <c r="I179" s="144">
        <v>150</v>
      </c>
      <c r="J179" s="144" t="s">
        <v>635</v>
      </c>
      <c r="K179" s="160" t="s">
        <v>13</v>
      </c>
      <c r="L179" s="144">
        <f t="shared" si="7"/>
        <v>1200</v>
      </c>
    </row>
    <row r="180" spans="3:12" x14ac:dyDescent="0.2">
      <c r="C180" s="144">
        <v>2019</v>
      </c>
      <c r="D180" s="144" t="s">
        <v>1</v>
      </c>
      <c r="E180" s="158">
        <v>10</v>
      </c>
      <c r="F180" s="144">
        <v>1</v>
      </c>
      <c r="G180" s="144">
        <v>0.05</v>
      </c>
      <c r="H180" s="144">
        <v>3</v>
      </c>
      <c r="I180" s="154">
        <v>15</v>
      </c>
      <c r="J180" s="144" t="s">
        <v>635</v>
      </c>
      <c r="K180" s="160" t="s">
        <v>13</v>
      </c>
      <c r="L180" s="144">
        <f t="shared" si="7"/>
        <v>45</v>
      </c>
    </row>
    <row r="181" spans="3:12" x14ac:dyDescent="0.2">
      <c r="C181" s="144">
        <v>2019</v>
      </c>
      <c r="D181" s="144" t="s">
        <v>411</v>
      </c>
      <c r="E181" s="158">
        <v>13</v>
      </c>
      <c r="F181" s="144">
        <v>2</v>
      </c>
      <c r="G181" s="144">
        <v>0.2</v>
      </c>
      <c r="H181" s="144">
        <v>4</v>
      </c>
      <c r="I181" s="144">
        <v>12</v>
      </c>
      <c r="J181" s="144" t="s">
        <v>635</v>
      </c>
      <c r="K181" s="160" t="s">
        <v>16</v>
      </c>
      <c r="L181" s="144">
        <f t="shared" si="7"/>
        <v>48</v>
      </c>
    </row>
    <row r="182" spans="3:12" x14ac:dyDescent="0.2">
      <c r="C182" s="144">
        <v>2019</v>
      </c>
      <c r="D182" s="144" t="s">
        <v>260</v>
      </c>
      <c r="E182" s="158">
        <v>18</v>
      </c>
      <c r="F182" s="144">
        <v>3</v>
      </c>
      <c r="G182" s="159">
        <v>0.15</v>
      </c>
      <c r="H182" s="144">
        <v>3</v>
      </c>
      <c r="I182" s="144">
        <v>15</v>
      </c>
      <c r="J182" s="144" t="s">
        <v>635</v>
      </c>
      <c r="K182" s="160" t="s">
        <v>21</v>
      </c>
      <c r="L182" s="144">
        <f t="shared" si="7"/>
        <v>45</v>
      </c>
    </row>
    <row r="183" spans="3:12" x14ac:dyDescent="0.2">
      <c r="C183" s="144">
        <v>2019</v>
      </c>
      <c r="D183" s="144" t="s">
        <v>2</v>
      </c>
      <c r="E183" s="158">
        <v>18</v>
      </c>
      <c r="F183" s="144">
        <v>3</v>
      </c>
      <c r="G183" s="144">
        <v>0.2</v>
      </c>
      <c r="H183" s="144">
        <v>3</v>
      </c>
      <c r="I183" s="144">
        <v>15</v>
      </c>
      <c r="J183" s="144" t="s">
        <v>635</v>
      </c>
      <c r="K183" s="160" t="s">
        <v>21</v>
      </c>
      <c r="L183" s="144">
        <f t="shared" si="7"/>
        <v>45</v>
      </c>
    </row>
    <row r="184" spans="3:12" x14ac:dyDescent="0.2">
      <c r="C184" s="144">
        <v>2019</v>
      </c>
      <c r="D184" s="144" t="s">
        <v>3</v>
      </c>
      <c r="E184" s="158">
        <v>1</v>
      </c>
      <c r="F184" s="144">
        <v>4</v>
      </c>
      <c r="G184" s="144">
        <v>0.1</v>
      </c>
      <c r="H184" s="144">
        <v>2</v>
      </c>
      <c r="I184" s="144">
        <v>500</v>
      </c>
      <c r="J184" s="144" t="s">
        <v>635</v>
      </c>
      <c r="K184" s="160" t="s">
        <v>4</v>
      </c>
      <c r="L184" s="144">
        <f t="shared" si="7"/>
        <v>1000</v>
      </c>
    </row>
    <row r="185" spans="3:12" x14ac:dyDescent="0.2">
      <c r="C185" s="144">
        <v>2019</v>
      </c>
      <c r="D185" s="144" t="s">
        <v>3</v>
      </c>
      <c r="E185" s="153">
        <v>11</v>
      </c>
      <c r="F185" s="144">
        <v>1</v>
      </c>
      <c r="G185" s="144">
        <v>2.5000000000000001E-2</v>
      </c>
      <c r="H185" s="144">
        <v>5</v>
      </c>
      <c r="I185" s="144">
        <v>20</v>
      </c>
      <c r="J185" s="144" t="s">
        <v>637</v>
      </c>
      <c r="K185" s="160" t="s">
        <v>14</v>
      </c>
      <c r="L185" s="144">
        <f t="shared" si="7"/>
        <v>100</v>
      </c>
    </row>
    <row r="186" spans="3:12" x14ac:dyDescent="0.2">
      <c r="C186" s="144">
        <v>2019</v>
      </c>
      <c r="D186" s="144" t="s">
        <v>411</v>
      </c>
      <c r="E186" s="153">
        <v>11</v>
      </c>
      <c r="F186" s="144">
        <v>1</v>
      </c>
      <c r="G186" s="144">
        <v>0.15</v>
      </c>
      <c r="H186" s="144">
        <v>10</v>
      </c>
      <c r="I186" s="144">
        <v>15</v>
      </c>
      <c r="J186" s="144" t="s">
        <v>637</v>
      </c>
      <c r="K186" s="160" t="s">
        <v>14</v>
      </c>
      <c r="L186" s="144">
        <f t="shared" si="7"/>
        <v>150</v>
      </c>
    </row>
    <row r="187" spans="3:12" x14ac:dyDescent="0.2">
      <c r="C187" s="144">
        <v>2019</v>
      </c>
      <c r="D187" s="144" t="s">
        <v>1</v>
      </c>
      <c r="E187" s="153">
        <v>11</v>
      </c>
      <c r="F187" s="144">
        <v>1</v>
      </c>
      <c r="G187" s="144">
        <v>0.13</v>
      </c>
      <c r="H187" s="144">
        <v>3</v>
      </c>
      <c r="I187" s="144">
        <v>20</v>
      </c>
      <c r="J187" s="144" t="s">
        <v>637</v>
      </c>
      <c r="K187" s="160" t="s">
        <v>14</v>
      </c>
      <c r="L187" s="144">
        <f t="shared" si="7"/>
        <v>60</v>
      </c>
    </row>
    <row r="188" spans="3:12" x14ac:dyDescent="0.2">
      <c r="C188" s="144">
        <v>2019</v>
      </c>
      <c r="D188" s="144" t="s">
        <v>260</v>
      </c>
      <c r="E188" s="153">
        <v>18</v>
      </c>
      <c r="F188" s="144">
        <v>2</v>
      </c>
      <c r="G188" s="144">
        <v>0.2</v>
      </c>
      <c r="H188" s="144">
        <v>10</v>
      </c>
      <c r="I188" s="144">
        <v>15</v>
      </c>
      <c r="J188" s="144" t="s">
        <v>637</v>
      </c>
      <c r="K188" s="160" t="s">
        <v>21</v>
      </c>
      <c r="L188" s="144">
        <f t="shared" si="7"/>
        <v>150</v>
      </c>
    </row>
    <row r="189" spans="3:12" x14ac:dyDescent="0.2">
      <c r="C189" s="144">
        <v>2019</v>
      </c>
      <c r="D189" s="144" t="s">
        <v>1</v>
      </c>
      <c r="E189" s="153">
        <v>18</v>
      </c>
      <c r="F189" s="144">
        <v>2</v>
      </c>
      <c r="G189" s="144">
        <v>2.5000000000000001E-2</v>
      </c>
      <c r="H189" s="157">
        <v>10</v>
      </c>
      <c r="I189" s="144">
        <v>15</v>
      </c>
      <c r="J189" s="144" t="s">
        <v>637</v>
      </c>
      <c r="K189" s="160" t="s">
        <v>21</v>
      </c>
      <c r="L189" s="144">
        <f t="shared" si="7"/>
        <v>150</v>
      </c>
    </row>
    <row r="190" spans="3:12" x14ac:dyDescent="0.2">
      <c r="C190" s="144">
        <v>2019</v>
      </c>
      <c r="D190" s="144" t="s">
        <v>3</v>
      </c>
      <c r="E190" s="153">
        <v>22</v>
      </c>
      <c r="F190" s="144">
        <v>3</v>
      </c>
      <c r="G190" s="144">
        <v>0.05</v>
      </c>
      <c r="H190" s="144">
        <v>3</v>
      </c>
      <c r="I190" s="144">
        <v>5</v>
      </c>
      <c r="J190" s="144" t="s">
        <v>637</v>
      </c>
      <c r="K190" s="160" t="s">
        <v>25</v>
      </c>
      <c r="L190" s="144">
        <f t="shared" si="7"/>
        <v>15</v>
      </c>
    </row>
    <row r="191" spans="3:12" x14ac:dyDescent="0.2">
      <c r="C191" s="144">
        <v>2019</v>
      </c>
      <c r="D191" s="144" t="s">
        <v>260</v>
      </c>
      <c r="E191" s="153">
        <v>22</v>
      </c>
      <c r="F191" s="144">
        <v>3</v>
      </c>
      <c r="G191" s="144">
        <v>0.1</v>
      </c>
      <c r="H191" s="144">
        <v>20</v>
      </c>
      <c r="I191" s="144">
        <v>20</v>
      </c>
      <c r="J191" s="144" t="s">
        <v>637</v>
      </c>
      <c r="K191" s="160" t="s">
        <v>25</v>
      </c>
      <c r="L191" s="144">
        <f t="shared" si="7"/>
        <v>400</v>
      </c>
    </row>
    <row r="192" spans="3:12" x14ac:dyDescent="0.2">
      <c r="C192" s="144">
        <v>2019</v>
      </c>
      <c r="D192" s="144" t="s">
        <v>3</v>
      </c>
      <c r="E192" s="153">
        <v>16</v>
      </c>
      <c r="F192" s="144">
        <v>4</v>
      </c>
      <c r="G192" s="144">
        <v>2.5000000000000001E-2</v>
      </c>
      <c r="H192" s="144">
        <v>10</v>
      </c>
      <c r="I192" s="144">
        <v>15</v>
      </c>
      <c r="J192" s="144" t="s">
        <v>637</v>
      </c>
      <c r="K192" s="160" t="s">
        <v>19</v>
      </c>
      <c r="L192" s="144">
        <f t="shared" si="7"/>
        <v>150</v>
      </c>
    </row>
    <row r="193" spans="3:12" x14ac:dyDescent="0.2">
      <c r="C193" s="144">
        <v>2019</v>
      </c>
      <c r="D193" s="144" t="s">
        <v>411</v>
      </c>
      <c r="E193" s="153">
        <v>16</v>
      </c>
      <c r="F193" s="144">
        <v>4</v>
      </c>
      <c r="G193" s="144">
        <v>0.05</v>
      </c>
      <c r="H193" s="144">
        <v>2</v>
      </c>
      <c r="I193" s="144">
        <v>1</v>
      </c>
      <c r="J193" s="144" t="s">
        <v>637</v>
      </c>
      <c r="K193" s="160" t="s">
        <v>19</v>
      </c>
      <c r="L193" s="144">
        <f t="shared" si="7"/>
        <v>2</v>
      </c>
    </row>
    <row r="194" spans="3:12" x14ac:dyDescent="0.2">
      <c r="C194" s="144">
        <v>2019</v>
      </c>
      <c r="D194" s="144" t="s">
        <v>260</v>
      </c>
      <c r="E194" s="153">
        <v>16</v>
      </c>
      <c r="F194" s="144">
        <v>4</v>
      </c>
      <c r="G194" s="144">
        <v>0.05</v>
      </c>
      <c r="H194" s="144">
        <v>50</v>
      </c>
      <c r="I194" s="144">
        <v>20</v>
      </c>
      <c r="J194" s="144" t="s">
        <v>637</v>
      </c>
      <c r="K194" s="160" t="s">
        <v>19</v>
      </c>
      <c r="L194" s="144">
        <f t="shared" si="7"/>
        <v>1000</v>
      </c>
    </row>
    <row r="195" spans="3:12" x14ac:dyDescent="0.2">
      <c r="C195" s="144">
        <v>2019</v>
      </c>
      <c r="D195" s="144" t="s">
        <v>1</v>
      </c>
      <c r="E195" s="153">
        <v>16</v>
      </c>
      <c r="F195" s="144">
        <v>4</v>
      </c>
      <c r="G195" s="144">
        <v>2.5000000000000001E-2</v>
      </c>
      <c r="H195" s="144"/>
      <c r="I195" s="144"/>
      <c r="J195" s="144" t="s">
        <v>637</v>
      </c>
      <c r="K195" s="160" t="s">
        <v>19</v>
      </c>
      <c r="L195" s="144">
        <f t="shared" si="7"/>
        <v>0</v>
      </c>
    </row>
    <row r="196" spans="3:12" x14ac:dyDescent="0.2">
      <c r="C196" s="144">
        <v>2019</v>
      </c>
      <c r="D196" s="144" t="s">
        <v>3</v>
      </c>
      <c r="E196" s="153">
        <v>10</v>
      </c>
      <c r="F196" s="144">
        <v>5</v>
      </c>
      <c r="G196" s="144">
        <v>0.05</v>
      </c>
      <c r="H196" s="144">
        <v>3</v>
      </c>
      <c r="I196" s="144">
        <v>40</v>
      </c>
      <c r="J196" s="144" t="s">
        <v>637</v>
      </c>
      <c r="K196" s="160" t="s">
        <v>13</v>
      </c>
      <c r="L196" s="144">
        <f t="shared" si="7"/>
        <v>120</v>
      </c>
    </row>
    <row r="197" spans="3:12" x14ac:dyDescent="0.2">
      <c r="C197" s="144">
        <v>2019</v>
      </c>
      <c r="D197" s="144" t="s">
        <v>3</v>
      </c>
      <c r="E197" s="153">
        <v>12</v>
      </c>
      <c r="F197" s="144">
        <v>6</v>
      </c>
      <c r="G197" s="144">
        <v>2.5000000000000001E-2</v>
      </c>
      <c r="H197" s="144"/>
      <c r="I197" s="144"/>
      <c r="J197" s="144" t="s">
        <v>637</v>
      </c>
      <c r="K197" s="160" t="s">
        <v>15</v>
      </c>
      <c r="L197" s="144">
        <f t="shared" si="7"/>
        <v>0</v>
      </c>
    </row>
    <row r="198" spans="3:12" x14ac:dyDescent="0.2">
      <c r="C198" s="144">
        <v>2019</v>
      </c>
      <c r="D198" s="144" t="s">
        <v>411</v>
      </c>
      <c r="E198" s="153">
        <v>12</v>
      </c>
      <c r="F198" s="144">
        <v>6</v>
      </c>
      <c r="G198" s="157">
        <v>0.02</v>
      </c>
      <c r="H198" s="144">
        <v>2</v>
      </c>
      <c r="I198" s="144">
        <v>10</v>
      </c>
      <c r="J198" s="144" t="s">
        <v>637</v>
      </c>
      <c r="K198" s="160" t="s">
        <v>15</v>
      </c>
      <c r="L198" s="144">
        <f t="shared" si="7"/>
        <v>20</v>
      </c>
    </row>
    <row r="199" spans="3:12" x14ac:dyDescent="0.2">
      <c r="C199" s="144">
        <v>2019</v>
      </c>
      <c r="D199" s="144" t="s">
        <v>260</v>
      </c>
      <c r="E199" s="153">
        <v>21</v>
      </c>
      <c r="F199" s="144">
        <v>7</v>
      </c>
      <c r="G199" s="144">
        <v>0.05</v>
      </c>
      <c r="H199" s="144"/>
      <c r="I199" s="144"/>
      <c r="J199" s="144" t="s">
        <v>637</v>
      </c>
      <c r="K199" s="160" t="s">
        <v>24</v>
      </c>
      <c r="L199" s="144">
        <f t="shared" si="7"/>
        <v>0</v>
      </c>
    </row>
    <row r="200" spans="3:12" x14ac:dyDescent="0.2">
      <c r="C200" s="144">
        <v>2019</v>
      </c>
      <c r="D200" s="144" t="s">
        <v>3</v>
      </c>
      <c r="E200" s="153">
        <v>6</v>
      </c>
      <c r="F200" s="144">
        <v>8</v>
      </c>
      <c r="G200" s="144">
        <v>2.5000000000000001E-2</v>
      </c>
      <c r="H200" s="144"/>
      <c r="I200" s="144"/>
      <c r="J200" s="144" t="s">
        <v>637</v>
      </c>
      <c r="K200" s="160" t="s">
        <v>9</v>
      </c>
      <c r="L200" s="144">
        <f t="shared" si="7"/>
        <v>0</v>
      </c>
    </row>
    <row r="201" spans="3:12" x14ac:dyDescent="0.2">
      <c r="C201" s="144">
        <v>2019</v>
      </c>
      <c r="D201" s="144" t="s">
        <v>3</v>
      </c>
      <c r="E201" s="153">
        <v>6</v>
      </c>
      <c r="F201" s="144">
        <v>1</v>
      </c>
      <c r="G201" s="144">
        <v>0.1</v>
      </c>
      <c r="H201" s="144">
        <v>3</v>
      </c>
      <c r="I201" s="144">
        <v>300</v>
      </c>
      <c r="J201" s="144" t="s">
        <v>636</v>
      </c>
      <c r="K201" s="160" t="s">
        <v>9</v>
      </c>
      <c r="L201" s="144">
        <f t="shared" si="7"/>
        <v>900</v>
      </c>
    </row>
    <row r="202" spans="3:12" x14ac:dyDescent="0.2">
      <c r="C202" s="144">
        <v>2019</v>
      </c>
      <c r="D202" s="144" t="s">
        <v>2</v>
      </c>
      <c r="E202" s="153">
        <v>18</v>
      </c>
      <c r="F202" s="144">
        <v>2</v>
      </c>
      <c r="G202" s="144">
        <v>0.14000000000000001</v>
      </c>
      <c r="H202" s="144">
        <v>3</v>
      </c>
      <c r="I202" s="144">
        <v>500</v>
      </c>
      <c r="J202" s="144" t="s">
        <v>636</v>
      </c>
      <c r="K202" s="160" t="s">
        <v>21</v>
      </c>
      <c r="L202" s="144">
        <f t="shared" si="7"/>
        <v>1500</v>
      </c>
    </row>
    <row r="203" spans="3:12" x14ac:dyDescent="0.2">
      <c r="C203" s="144">
        <v>2019</v>
      </c>
      <c r="D203" s="144" t="s">
        <v>411</v>
      </c>
      <c r="E203" s="153">
        <v>12</v>
      </c>
      <c r="F203" s="144">
        <v>3</v>
      </c>
      <c r="G203" s="144">
        <v>0.15</v>
      </c>
      <c r="H203" s="144">
        <v>2</v>
      </c>
      <c r="I203" s="144">
        <v>1</v>
      </c>
      <c r="J203" s="144" t="s">
        <v>636</v>
      </c>
      <c r="K203" s="160" t="s">
        <v>15</v>
      </c>
      <c r="L203" s="144">
        <f t="shared" si="7"/>
        <v>2</v>
      </c>
    </row>
    <row r="204" spans="3:12" x14ac:dyDescent="0.2">
      <c r="C204" s="144">
        <v>2019</v>
      </c>
      <c r="D204" s="144" t="s">
        <v>3</v>
      </c>
      <c r="E204" s="153">
        <v>10</v>
      </c>
      <c r="F204" s="144">
        <v>4</v>
      </c>
      <c r="G204" s="144">
        <v>0.28000000000000003</v>
      </c>
      <c r="H204" s="144">
        <v>4</v>
      </c>
      <c r="I204" s="144">
        <v>75</v>
      </c>
      <c r="J204" s="144" t="s">
        <v>636</v>
      </c>
      <c r="K204" s="160" t="s">
        <v>13</v>
      </c>
      <c r="L204" s="144">
        <f t="shared" si="7"/>
        <v>300</v>
      </c>
    </row>
    <row r="205" spans="3:12" x14ac:dyDescent="0.2">
      <c r="C205" s="144">
        <v>2019</v>
      </c>
      <c r="D205" s="144" t="s">
        <v>3</v>
      </c>
      <c r="E205" s="153">
        <v>22</v>
      </c>
      <c r="F205" s="144">
        <v>5</v>
      </c>
      <c r="G205" s="144">
        <v>0.08</v>
      </c>
      <c r="H205" s="144">
        <v>4</v>
      </c>
      <c r="I205" s="144">
        <v>20</v>
      </c>
      <c r="J205" s="144" t="s">
        <v>636</v>
      </c>
      <c r="K205" s="160" t="s">
        <v>25</v>
      </c>
      <c r="L205" s="144">
        <f t="shared" si="7"/>
        <v>80</v>
      </c>
    </row>
    <row r="206" spans="3:12" x14ac:dyDescent="0.2">
      <c r="C206" s="144">
        <v>2019</v>
      </c>
      <c r="D206" s="144" t="s">
        <v>260</v>
      </c>
      <c r="E206" s="153">
        <v>21</v>
      </c>
      <c r="F206" s="144">
        <v>6</v>
      </c>
      <c r="G206" s="144">
        <v>0.1</v>
      </c>
      <c r="H206" s="144">
        <v>4</v>
      </c>
      <c r="I206" s="144">
        <v>10</v>
      </c>
      <c r="J206" s="144" t="s">
        <v>636</v>
      </c>
      <c r="K206" s="160" t="s">
        <v>24</v>
      </c>
      <c r="L206" s="144">
        <f t="shared" si="7"/>
        <v>40</v>
      </c>
    </row>
    <row r="207" spans="3:12" x14ac:dyDescent="0.2">
      <c r="C207" s="144">
        <v>2019</v>
      </c>
      <c r="D207" s="144" t="s">
        <v>2</v>
      </c>
      <c r="E207" s="153">
        <v>25</v>
      </c>
      <c r="F207" s="144">
        <v>7</v>
      </c>
      <c r="G207" s="144">
        <v>0.15</v>
      </c>
      <c r="H207" s="144">
        <v>3</v>
      </c>
      <c r="I207" s="144">
        <v>250</v>
      </c>
      <c r="J207" s="144" t="s">
        <v>636</v>
      </c>
      <c r="K207" s="160" t="s">
        <v>28</v>
      </c>
      <c r="L207" s="144">
        <f t="shared" si="7"/>
        <v>750</v>
      </c>
    </row>
    <row r="208" spans="3:12" x14ac:dyDescent="0.2">
      <c r="C208" s="144">
        <v>2020</v>
      </c>
      <c r="D208" s="144" t="s">
        <v>3</v>
      </c>
      <c r="E208" s="144">
        <v>1</v>
      </c>
      <c r="F208" s="144">
        <v>1</v>
      </c>
      <c r="G208" s="144">
        <v>0.31</v>
      </c>
      <c r="H208" s="144">
        <v>3</v>
      </c>
      <c r="I208" s="144">
        <v>500</v>
      </c>
      <c r="J208" s="144" t="s">
        <v>220</v>
      </c>
      <c r="K208" s="144" t="s">
        <v>4</v>
      </c>
      <c r="L208" s="144">
        <f t="shared" si="7"/>
        <v>1500</v>
      </c>
    </row>
    <row r="209" spans="3:12" x14ac:dyDescent="0.2">
      <c r="C209" s="144">
        <v>2020</v>
      </c>
      <c r="D209" s="144" t="s">
        <v>3</v>
      </c>
      <c r="E209" s="144">
        <v>10</v>
      </c>
      <c r="F209" s="144">
        <v>2</v>
      </c>
      <c r="G209" s="144">
        <v>0.26</v>
      </c>
      <c r="H209" s="144">
        <v>3</v>
      </c>
      <c r="I209" s="144">
        <v>80</v>
      </c>
      <c r="J209" s="144" t="s">
        <v>220</v>
      </c>
      <c r="K209" s="144" t="s">
        <v>13</v>
      </c>
      <c r="L209" s="144">
        <f t="shared" si="7"/>
        <v>240</v>
      </c>
    </row>
    <row r="210" spans="3:12" x14ac:dyDescent="0.2">
      <c r="C210" s="144">
        <v>2020</v>
      </c>
      <c r="D210" s="144" t="s">
        <v>260</v>
      </c>
      <c r="E210" s="144">
        <v>18</v>
      </c>
      <c r="F210" s="144">
        <v>3</v>
      </c>
      <c r="G210" s="144">
        <v>0.1</v>
      </c>
      <c r="H210" s="144">
        <v>8</v>
      </c>
      <c r="I210" s="144">
        <v>15</v>
      </c>
      <c r="J210" s="144" t="s">
        <v>220</v>
      </c>
      <c r="K210" s="144" t="s">
        <v>21</v>
      </c>
      <c r="L210" s="144">
        <f t="shared" si="7"/>
        <v>120</v>
      </c>
    </row>
    <row r="211" spans="3:12" x14ac:dyDescent="0.2">
      <c r="C211" s="144">
        <v>2020</v>
      </c>
      <c r="D211" s="144" t="s">
        <v>1</v>
      </c>
      <c r="E211" s="144">
        <v>18</v>
      </c>
      <c r="F211" s="144">
        <v>3</v>
      </c>
      <c r="G211" s="144">
        <v>0.04</v>
      </c>
      <c r="H211" s="144">
        <v>1</v>
      </c>
      <c r="I211" s="144">
        <v>30</v>
      </c>
      <c r="J211" s="144" t="s">
        <v>220</v>
      </c>
      <c r="K211" s="144" t="s">
        <v>21</v>
      </c>
      <c r="L211" s="144">
        <f t="shared" si="7"/>
        <v>30</v>
      </c>
    </row>
    <row r="212" spans="3:12" x14ac:dyDescent="0.2">
      <c r="C212" s="144">
        <v>2020</v>
      </c>
      <c r="D212" s="144" t="s">
        <v>2</v>
      </c>
      <c r="E212" s="144">
        <v>18</v>
      </c>
      <c r="F212" s="144">
        <v>3</v>
      </c>
      <c r="G212" s="144">
        <v>0.06</v>
      </c>
      <c r="H212" s="144">
        <v>2</v>
      </c>
      <c r="I212" s="144">
        <v>1200</v>
      </c>
      <c r="J212" s="144" t="s">
        <v>220</v>
      </c>
      <c r="K212" s="144" t="s">
        <v>21</v>
      </c>
      <c r="L212" s="144">
        <f t="shared" si="7"/>
        <v>2400</v>
      </c>
    </row>
    <row r="213" spans="3:12" x14ac:dyDescent="0.2">
      <c r="C213" s="144">
        <v>2020</v>
      </c>
      <c r="D213" s="144" t="s">
        <v>3</v>
      </c>
      <c r="E213" s="144">
        <v>12</v>
      </c>
      <c r="F213" s="144">
        <v>4</v>
      </c>
      <c r="G213" s="144">
        <v>0.09</v>
      </c>
      <c r="H213" s="144">
        <v>4</v>
      </c>
      <c r="I213" s="144">
        <v>60</v>
      </c>
      <c r="J213" s="144" t="s">
        <v>220</v>
      </c>
      <c r="K213" s="144" t="s">
        <v>15</v>
      </c>
      <c r="L213" s="144">
        <f t="shared" si="7"/>
        <v>240</v>
      </c>
    </row>
    <row r="214" spans="3:12" x14ac:dyDescent="0.2">
      <c r="C214" s="144">
        <v>2020</v>
      </c>
      <c r="D214" s="144" t="s">
        <v>3</v>
      </c>
      <c r="E214" s="144">
        <v>16</v>
      </c>
      <c r="F214" s="144">
        <v>5</v>
      </c>
      <c r="G214" s="144">
        <v>0.1</v>
      </c>
      <c r="H214" s="144">
        <v>2</v>
      </c>
      <c r="I214" s="144">
        <v>120</v>
      </c>
      <c r="J214" s="144" t="s">
        <v>220</v>
      </c>
      <c r="K214" s="144" t="s">
        <v>19</v>
      </c>
      <c r="L214" s="144">
        <f t="shared" ref="L214:L277" si="8">H214*I214</f>
        <v>240</v>
      </c>
    </row>
    <row r="215" spans="3:12" x14ac:dyDescent="0.2">
      <c r="C215" s="144">
        <v>2020</v>
      </c>
      <c r="D215" s="144" t="s">
        <v>411</v>
      </c>
      <c r="E215" s="144">
        <v>13</v>
      </c>
      <c r="F215" s="144">
        <v>6</v>
      </c>
      <c r="G215" s="144">
        <v>0.01</v>
      </c>
      <c r="H215" s="144">
        <v>1</v>
      </c>
      <c r="I215" s="144">
        <v>100</v>
      </c>
      <c r="J215" s="144" t="s">
        <v>220</v>
      </c>
      <c r="K215" s="144" t="s">
        <v>16</v>
      </c>
      <c r="L215" s="144">
        <f t="shared" si="8"/>
        <v>100</v>
      </c>
    </row>
    <row r="216" spans="3:12" x14ac:dyDescent="0.2">
      <c r="C216" s="144">
        <v>2020</v>
      </c>
      <c r="D216" s="144" t="s">
        <v>411</v>
      </c>
      <c r="E216" s="144">
        <v>22</v>
      </c>
      <c r="F216" s="144">
        <v>7</v>
      </c>
      <c r="G216" s="144">
        <v>0.03</v>
      </c>
      <c r="H216" s="144">
        <v>2</v>
      </c>
      <c r="I216" s="144">
        <v>50</v>
      </c>
      <c r="J216" s="144" t="s">
        <v>220</v>
      </c>
      <c r="K216" s="144" t="s">
        <v>25</v>
      </c>
      <c r="L216" s="144">
        <f t="shared" si="8"/>
        <v>100</v>
      </c>
    </row>
    <row r="217" spans="3:12" x14ac:dyDescent="0.2">
      <c r="C217" s="144">
        <v>2020</v>
      </c>
      <c r="D217" s="144" t="s">
        <v>3</v>
      </c>
      <c r="E217" s="144">
        <v>1</v>
      </c>
      <c r="F217" s="144">
        <v>1</v>
      </c>
      <c r="G217" s="144">
        <v>0.4</v>
      </c>
      <c r="H217" s="144">
        <v>2</v>
      </c>
      <c r="I217" s="144">
        <v>450</v>
      </c>
      <c r="J217" s="144" t="s">
        <v>628</v>
      </c>
      <c r="K217" s="144" t="s">
        <v>4</v>
      </c>
      <c r="L217" s="144">
        <f t="shared" si="8"/>
        <v>900</v>
      </c>
    </row>
    <row r="218" spans="3:12" x14ac:dyDescent="0.2">
      <c r="C218" s="144">
        <v>2020</v>
      </c>
      <c r="D218" s="144" t="s">
        <v>260</v>
      </c>
      <c r="E218" s="144">
        <v>25</v>
      </c>
      <c r="F218" s="144">
        <v>2</v>
      </c>
      <c r="G218" s="144">
        <v>0.06</v>
      </c>
      <c r="H218" s="144">
        <v>1</v>
      </c>
      <c r="I218" s="144">
        <v>400</v>
      </c>
      <c r="J218" s="144" t="s">
        <v>628</v>
      </c>
      <c r="K218" s="144" t="s">
        <v>28</v>
      </c>
      <c r="L218" s="144">
        <f t="shared" si="8"/>
        <v>400</v>
      </c>
    </row>
    <row r="219" spans="3:12" x14ac:dyDescent="0.2">
      <c r="C219" s="144">
        <v>2020</v>
      </c>
      <c r="D219" s="144" t="s">
        <v>2</v>
      </c>
      <c r="E219" s="144">
        <v>25</v>
      </c>
      <c r="F219" s="144">
        <v>2</v>
      </c>
      <c r="G219" s="144">
        <v>0.14000000000000001</v>
      </c>
      <c r="H219" s="144">
        <v>0.01</v>
      </c>
      <c r="I219" s="144">
        <v>1000</v>
      </c>
      <c r="J219" s="144" t="s">
        <v>628</v>
      </c>
      <c r="K219" s="144" t="s">
        <v>28</v>
      </c>
      <c r="L219" s="144">
        <f t="shared" si="8"/>
        <v>10</v>
      </c>
    </row>
    <row r="220" spans="3:12" x14ac:dyDescent="0.2">
      <c r="C220" s="144">
        <v>2020</v>
      </c>
      <c r="D220" s="144" t="s">
        <v>3</v>
      </c>
      <c r="E220" s="144">
        <v>22</v>
      </c>
      <c r="F220" s="144">
        <v>3</v>
      </c>
      <c r="G220" s="144">
        <v>0.05</v>
      </c>
      <c r="H220" s="144">
        <v>2</v>
      </c>
      <c r="I220" s="144">
        <v>5</v>
      </c>
      <c r="J220" s="144" t="s">
        <v>628</v>
      </c>
      <c r="K220" s="144" t="s">
        <v>25</v>
      </c>
      <c r="L220" s="144">
        <f t="shared" si="8"/>
        <v>10</v>
      </c>
    </row>
    <row r="221" spans="3:12" x14ac:dyDescent="0.2">
      <c r="C221" s="144">
        <v>2020</v>
      </c>
      <c r="D221" s="144" t="s">
        <v>411</v>
      </c>
      <c r="E221" s="144">
        <v>22</v>
      </c>
      <c r="F221" s="144">
        <v>3</v>
      </c>
      <c r="G221" s="144">
        <v>0.02</v>
      </c>
      <c r="H221" s="144">
        <v>1</v>
      </c>
      <c r="I221" s="144">
        <v>1</v>
      </c>
      <c r="J221" s="144" t="s">
        <v>628</v>
      </c>
      <c r="K221" s="144" t="s">
        <v>25</v>
      </c>
      <c r="L221" s="144">
        <f t="shared" si="8"/>
        <v>1</v>
      </c>
    </row>
    <row r="222" spans="3:12" x14ac:dyDescent="0.2">
      <c r="C222" s="144">
        <v>2020</v>
      </c>
      <c r="D222" s="144" t="s">
        <v>260</v>
      </c>
      <c r="E222" s="144">
        <v>22</v>
      </c>
      <c r="F222" s="144">
        <v>3</v>
      </c>
      <c r="G222" s="144">
        <v>0.03</v>
      </c>
      <c r="H222" s="144">
        <v>0</v>
      </c>
      <c r="I222" s="144">
        <v>0</v>
      </c>
      <c r="J222" s="144" t="s">
        <v>628</v>
      </c>
      <c r="K222" s="144" t="s">
        <v>25</v>
      </c>
      <c r="L222" s="144">
        <f t="shared" si="8"/>
        <v>0</v>
      </c>
    </row>
    <row r="223" spans="3:12" x14ac:dyDescent="0.2">
      <c r="C223" s="144">
        <v>2020</v>
      </c>
      <c r="D223" s="144" t="s">
        <v>2</v>
      </c>
      <c r="E223" s="144">
        <v>22</v>
      </c>
      <c r="F223" s="144">
        <v>3</v>
      </c>
      <c r="G223" s="144">
        <v>0.05</v>
      </c>
      <c r="H223" s="144">
        <v>1</v>
      </c>
      <c r="I223" s="144">
        <v>10</v>
      </c>
      <c r="J223" s="144" t="s">
        <v>628</v>
      </c>
      <c r="K223" s="144" t="s">
        <v>25</v>
      </c>
      <c r="L223" s="144">
        <f t="shared" si="8"/>
        <v>10</v>
      </c>
    </row>
    <row r="224" spans="3:12" x14ac:dyDescent="0.2">
      <c r="C224" s="144">
        <v>2020</v>
      </c>
      <c r="D224" s="144" t="s">
        <v>3</v>
      </c>
      <c r="E224" s="144">
        <v>10</v>
      </c>
      <c r="F224" s="144">
        <v>4</v>
      </c>
      <c r="G224" s="144">
        <v>0.1</v>
      </c>
      <c r="H224" s="144">
        <v>2</v>
      </c>
      <c r="I224" s="144">
        <v>30</v>
      </c>
      <c r="J224" s="144" t="s">
        <v>628</v>
      </c>
      <c r="K224" s="144" t="s">
        <v>13</v>
      </c>
      <c r="L224" s="144">
        <f t="shared" si="8"/>
        <v>60</v>
      </c>
    </row>
    <row r="225" spans="3:12" x14ac:dyDescent="0.2">
      <c r="C225" s="144">
        <v>2020</v>
      </c>
      <c r="D225" s="144" t="s">
        <v>1</v>
      </c>
      <c r="E225" s="144">
        <v>10</v>
      </c>
      <c r="F225" s="144">
        <v>4</v>
      </c>
      <c r="G225" s="144">
        <v>0.05</v>
      </c>
      <c r="H225" s="144">
        <v>1</v>
      </c>
      <c r="I225" s="144">
        <v>10</v>
      </c>
      <c r="J225" s="144" t="s">
        <v>628</v>
      </c>
      <c r="K225" s="144" t="s">
        <v>13</v>
      </c>
      <c r="L225" s="144">
        <f t="shared" si="8"/>
        <v>10</v>
      </c>
    </row>
    <row r="226" spans="3:12" x14ac:dyDescent="0.2">
      <c r="C226" s="144">
        <v>2020</v>
      </c>
      <c r="D226" s="144" t="s">
        <v>3</v>
      </c>
      <c r="E226" s="144">
        <v>21</v>
      </c>
      <c r="F226" s="144">
        <v>5</v>
      </c>
      <c r="G226" s="144">
        <v>0.01</v>
      </c>
      <c r="H226" s="144">
        <v>2</v>
      </c>
      <c r="I226" s="144">
        <v>1</v>
      </c>
      <c r="J226" s="144" t="s">
        <v>628</v>
      </c>
      <c r="K226" s="144" t="s">
        <v>24</v>
      </c>
      <c r="L226" s="144">
        <f t="shared" si="8"/>
        <v>2</v>
      </c>
    </row>
    <row r="227" spans="3:12" x14ac:dyDescent="0.2">
      <c r="C227" s="144">
        <v>2020</v>
      </c>
      <c r="D227" s="144" t="s">
        <v>260</v>
      </c>
      <c r="E227" s="144">
        <v>21</v>
      </c>
      <c r="F227" s="144">
        <v>5</v>
      </c>
      <c r="G227" s="144">
        <v>0.08</v>
      </c>
      <c r="H227" s="144">
        <v>2</v>
      </c>
      <c r="I227" s="144">
        <v>40</v>
      </c>
      <c r="J227" s="144" t="s">
        <v>628</v>
      </c>
      <c r="K227" s="144" t="s">
        <v>24</v>
      </c>
      <c r="L227" s="144">
        <f t="shared" si="8"/>
        <v>80</v>
      </c>
    </row>
    <row r="228" spans="3:12" x14ac:dyDescent="0.2">
      <c r="C228" s="144">
        <v>2020</v>
      </c>
      <c r="D228" s="144" t="s">
        <v>2</v>
      </c>
      <c r="E228" s="144">
        <v>21</v>
      </c>
      <c r="F228" s="144">
        <v>5</v>
      </c>
      <c r="G228" s="144">
        <v>0.01</v>
      </c>
      <c r="H228" s="144">
        <v>0</v>
      </c>
      <c r="I228" s="144">
        <v>0</v>
      </c>
      <c r="J228" s="144" t="s">
        <v>628</v>
      </c>
      <c r="K228" s="144" t="s">
        <v>24</v>
      </c>
      <c r="L228" s="144">
        <f t="shared" si="8"/>
        <v>0</v>
      </c>
    </row>
    <row r="229" spans="3:12" x14ac:dyDescent="0.2">
      <c r="C229" s="144">
        <v>2020</v>
      </c>
      <c r="D229" s="144" t="s">
        <v>260</v>
      </c>
      <c r="E229" s="144">
        <v>18</v>
      </c>
      <c r="F229" s="144">
        <v>1</v>
      </c>
      <c r="G229" s="144">
        <v>0.53</v>
      </c>
      <c r="H229" s="144">
        <v>6</v>
      </c>
      <c r="I229" s="144">
        <v>60</v>
      </c>
      <c r="J229" s="144" t="s">
        <v>629</v>
      </c>
      <c r="K229" s="144" t="s">
        <v>21</v>
      </c>
      <c r="L229" s="144">
        <f t="shared" si="8"/>
        <v>360</v>
      </c>
    </row>
    <row r="230" spans="3:12" x14ac:dyDescent="0.2">
      <c r="C230" s="144">
        <v>2020</v>
      </c>
      <c r="D230" s="144" t="s">
        <v>1</v>
      </c>
      <c r="E230" s="144">
        <v>18</v>
      </c>
      <c r="F230" s="144">
        <v>1</v>
      </c>
      <c r="G230" s="144">
        <v>0.01</v>
      </c>
      <c r="H230" s="144">
        <v>0</v>
      </c>
      <c r="I230" s="144">
        <v>0</v>
      </c>
      <c r="J230" s="144" t="s">
        <v>629</v>
      </c>
      <c r="K230" s="144" t="s">
        <v>21</v>
      </c>
      <c r="L230" s="144">
        <f t="shared" si="8"/>
        <v>0</v>
      </c>
    </row>
    <row r="231" spans="3:12" x14ac:dyDescent="0.2">
      <c r="C231" s="144">
        <v>2020</v>
      </c>
      <c r="D231" s="144" t="s">
        <v>2</v>
      </c>
      <c r="E231" s="144">
        <v>18</v>
      </c>
      <c r="F231" s="144">
        <v>1</v>
      </c>
      <c r="G231" s="144">
        <v>0.01</v>
      </c>
      <c r="H231" s="144">
        <v>0</v>
      </c>
      <c r="I231" s="144">
        <v>0</v>
      </c>
      <c r="J231" s="144" t="s">
        <v>629</v>
      </c>
      <c r="K231" s="144" t="s">
        <v>21</v>
      </c>
      <c r="L231" s="144">
        <f t="shared" si="8"/>
        <v>0</v>
      </c>
    </row>
    <row r="232" spans="3:12" x14ac:dyDescent="0.2">
      <c r="C232" s="144">
        <v>2020</v>
      </c>
      <c r="D232" s="144" t="s">
        <v>3</v>
      </c>
      <c r="E232" s="144">
        <v>10</v>
      </c>
      <c r="F232" s="144">
        <v>2</v>
      </c>
      <c r="G232" s="144">
        <v>0.3</v>
      </c>
      <c r="H232" s="144">
        <v>1</v>
      </c>
      <c r="I232" s="144">
        <v>100</v>
      </c>
      <c r="J232" s="144" t="s">
        <v>629</v>
      </c>
      <c r="K232" s="144" t="s">
        <v>13</v>
      </c>
      <c r="L232" s="144">
        <f t="shared" si="8"/>
        <v>100</v>
      </c>
    </row>
    <row r="233" spans="3:12" x14ac:dyDescent="0.2">
      <c r="C233" s="144">
        <v>2020</v>
      </c>
      <c r="D233" s="144" t="s">
        <v>411</v>
      </c>
      <c r="E233" s="144">
        <v>16</v>
      </c>
      <c r="F233" s="144">
        <v>3</v>
      </c>
      <c r="G233" s="144">
        <v>0.15</v>
      </c>
      <c r="H233" s="144">
        <v>4</v>
      </c>
      <c r="I233" s="144">
        <v>100</v>
      </c>
      <c r="J233" s="144" t="s">
        <v>629</v>
      </c>
      <c r="K233" s="144" t="s">
        <v>19</v>
      </c>
      <c r="L233" s="144">
        <f t="shared" si="8"/>
        <v>400</v>
      </c>
    </row>
    <row r="234" spans="3:12" x14ac:dyDescent="0.2">
      <c r="C234" s="144">
        <v>2020</v>
      </c>
      <c r="D234" s="144" t="s">
        <v>3</v>
      </c>
      <c r="E234" s="144">
        <v>6</v>
      </c>
      <c r="F234" s="144">
        <v>1</v>
      </c>
      <c r="G234" s="144">
        <v>0.05</v>
      </c>
      <c r="H234" s="144">
        <v>5</v>
      </c>
      <c r="I234" s="144">
        <v>50</v>
      </c>
      <c r="J234" s="144" t="s">
        <v>630</v>
      </c>
      <c r="K234" s="144" t="s">
        <v>9</v>
      </c>
      <c r="L234" s="144">
        <f t="shared" si="8"/>
        <v>250</v>
      </c>
    </row>
    <row r="235" spans="3:12" x14ac:dyDescent="0.2">
      <c r="C235" s="144">
        <v>2020</v>
      </c>
      <c r="D235" s="144" t="s">
        <v>1</v>
      </c>
      <c r="E235" s="144">
        <v>6</v>
      </c>
      <c r="F235" s="144">
        <v>1</v>
      </c>
      <c r="G235" s="144">
        <v>0.05</v>
      </c>
      <c r="H235" s="144"/>
      <c r="I235" s="144"/>
      <c r="J235" s="144" t="s">
        <v>630</v>
      </c>
      <c r="K235" s="144" t="s">
        <v>9</v>
      </c>
      <c r="L235" s="144">
        <f t="shared" si="8"/>
        <v>0</v>
      </c>
    </row>
    <row r="236" spans="3:12" x14ac:dyDescent="0.2">
      <c r="C236" s="144">
        <v>2020</v>
      </c>
      <c r="D236" s="144" t="s">
        <v>3</v>
      </c>
      <c r="E236" s="144">
        <v>13</v>
      </c>
      <c r="F236" s="144">
        <v>2</v>
      </c>
      <c r="G236" s="144">
        <v>0.05</v>
      </c>
      <c r="H236" s="144">
        <v>30</v>
      </c>
      <c r="I236" s="144">
        <v>30</v>
      </c>
      <c r="J236" s="144" t="s">
        <v>630</v>
      </c>
      <c r="K236" s="144" t="s">
        <v>16</v>
      </c>
      <c r="L236" s="144">
        <f t="shared" si="8"/>
        <v>900</v>
      </c>
    </row>
    <row r="237" spans="3:12" x14ac:dyDescent="0.2">
      <c r="C237" s="144">
        <v>2020</v>
      </c>
      <c r="D237" s="144" t="s">
        <v>1</v>
      </c>
      <c r="E237" s="144">
        <v>13</v>
      </c>
      <c r="F237" s="144">
        <v>2</v>
      </c>
      <c r="G237" s="144">
        <v>0.25</v>
      </c>
      <c r="H237" s="144"/>
      <c r="I237" s="144"/>
      <c r="J237" s="144" t="s">
        <v>630</v>
      </c>
      <c r="K237" s="144" t="s">
        <v>16</v>
      </c>
      <c r="L237" s="144">
        <f t="shared" si="8"/>
        <v>0</v>
      </c>
    </row>
    <row r="238" spans="3:12" x14ac:dyDescent="0.2">
      <c r="C238" s="144">
        <v>2020</v>
      </c>
      <c r="D238" s="144" t="s">
        <v>260</v>
      </c>
      <c r="E238" s="144">
        <v>21</v>
      </c>
      <c r="F238" s="144">
        <v>3</v>
      </c>
      <c r="G238" s="144">
        <v>0.3</v>
      </c>
      <c r="H238" s="144"/>
      <c r="I238" s="144"/>
      <c r="J238" s="144" t="s">
        <v>630</v>
      </c>
      <c r="K238" s="144" t="s">
        <v>24</v>
      </c>
      <c r="L238" s="144">
        <f t="shared" si="8"/>
        <v>0</v>
      </c>
    </row>
    <row r="239" spans="3:12" x14ac:dyDescent="0.2">
      <c r="C239" s="144">
        <v>2020</v>
      </c>
      <c r="D239" s="144" t="s">
        <v>3</v>
      </c>
      <c r="E239" s="144">
        <v>22</v>
      </c>
      <c r="F239" s="144">
        <v>4</v>
      </c>
      <c r="G239" s="144">
        <v>0.05</v>
      </c>
      <c r="H239" s="144"/>
      <c r="I239" s="144"/>
      <c r="J239" s="144" t="s">
        <v>630</v>
      </c>
      <c r="K239" s="144" t="s">
        <v>25</v>
      </c>
      <c r="L239" s="144">
        <f t="shared" si="8"/>
        <v>0</v>
      </c>
    </row>
    <row r="240" spans="3:12" x14ac:dyDescent="0.2">
      <c r="C240" s="144">
        <v>2020</v>
      </c>
      <c r="D240" s="144" t="s">
        <v>260</v>
      </c>
      <c r="E240" s="144">
        <v>22</v>
      </c>
      <c r="F240" s="144">
        <v>4</v>
      </c>
      <c r="G240" s="144">
        <v>0.05</v>
      </c>
      <c r="H240" s="144"/>
      <c r="I240" s="144"/>
      <c r="J240" s="144" t="s">
        <v>630</v>
      </c>
      <c r="K240" s="144" t="s">
        <v>25</v>
      </c>
      <c r="L240" s="144">
        <f t="shared" si="8"/>
        <v>0</v>
      </c>
    </row>
    <row r="241" spans="3:12" x14ac:dyDescent="0.2">
      <c r="C241" s="144">
        <v>2020</v>
      </c>
      <c r="D241" s="144" t="s">
        <v>1</v>
      </c>
      <c r="E241" s="144">
        <v>22</v>
      </c>
      <c r="F241" s="144">
        <v>4</v>
      </c>
      <c r="G241" s="144">
        <v>0.05</v>
      </c>
      <c r="H241" s="144"/>
      <c r="I241" s="144"/>
      <c r="J241" s="144" t="s">
        <v>630</v>
      </c>
      <c r="K241" s="144" t="s">
        <v>25</v>
      </c>
      <c r="L241" s="144">
        <f t="shared" si="8"/>
        <v>0</v>
      </c>
    </row>
    <row r="242" spans="3:12" x14ac:dyDescent="0.2">
      <c r="C242" s="144">
        <v>2020</v>
      </c>
      <c r="D242" s="144" t="s">
        <v>3</v>
      </c>
      <c r="E242" s="144">
        <v>22</v>
      </c>
      <c r="F242" s="144">
        <v>5</v>
      </c>
      <c r="G242" s="144">
        <v>0.05</v>
      </c>
      <c r="H242" s="144"/>
      <c r="I242" s="144"/>
      <c r="J242" s="144" t="s">
        <v>630</v>
      </c>
      <c r="K242" s="144" t="s">
        <v>25</v>
      </c>
      <c r="L242" s="144">
        <f t="shared" si="8"/>
        <v>0</v>
      </c>
    </row>
    <row r="243" spans="3:12" x14ac:dyDescent="0.2">
      <c r="C243" s="144">
        <v>2020</v>
      </c>
      <c r="D243" s="144" t="s">
        <v>3</v>
      </c>
      <c r="E243" s="144">
        <v>10</v>
      </c>
      <c r="F243" s="144">
        <v>6</v>
      </c>
      <c r="G243" s="144">
        <v>0.1</v>
      </c>
      <c r="H243" s="144"/>
      <c r="I243" s="144"/>
      <c r="J243" s="144" t="s">
        <v>630</v>
      </c>
      <c r="K243" s="144" t="s">
        <v>13</v>
      </c>
      <c r="L243" s="144">
        <f t="shared" si="8"/>
        <v>0</v>
      </c>
    </row>
    <row r="244" spans="3:12" x14ac:dyDescent="0.2">
      <c r="C244" s="144">
        <v>2020</v>
      </c>
      <c r="D244" s="144" t="s">
        <v>3</v>
      </c>
      <c r="E244" s="144">
        <v>16</v>
      </c>
      <c r="F244" s="144">
        <v>1</v>
      </c>
      <c r="G244" s="144">
        <v>0.35</v>
      </c>
      <c r="H244" s="144">
        <v>7</v>
      </c>
      <c r="I244" s="144">
        <v>300</v>
      </c>
      <c r="J244" s="144" t="s">
        <v>631</v>
      </c>
      <c r="K244" s="144" t="s">
        <v>19</v>
      </c>
      <c r="L244" s="144">
        <f t="shared" si="8"/>
        <v>2100</v>
      </c>
    </row>
    <row r="245" spans="3:12" x14ac:dyDescent="0.2">
      <c r="C245" s="144">
        <v>2020</v>
      </c>
      <c r="D245" s="144" t="s">
        <v>3</v>
      </c>
      <c r="E245" s="144">
        <v>6</v>
      </c>
      <c r="F245" s="144">
        <v>2</v>
      </c>
      <c r="G245" s="144">
        <v>0.3</v>
      </c>
      <c r="H245" s="144">
        <v>7</v>
      </c>
      <c r="I245" s="144">
        <v>300</v>
      </c>
      <c r="J245" s="144" t="s">
        <v>631</v>
      </c>
      <c r="K245" s="144" t="s">
        <v>9</v>
      </c>
      <c r="L245" s="144">
        <f t="shared" si="8"/>
        <v>2100</v>
      </c>
    </row>
    <row r="246" spans="3:12" x14ac:dyDescent="0.2">
      <c r="C246" s="144">
        <v>2020</v>
      </c>
      <c r="D246" s="144" t="s">
        <v>260</v>
      </c>
      <c r="E246" s="144">
        <v>21</v>
      </c>
      <c r="F246" s="144">
        <v>3</v>
      </c>
      <c r="G246" s="144">
        <v>0.1</v>
      </c>
      <c r="H246" s="144">
        <v>6</v>
      </c>
      <c r="I246" s="144">
        <v>10</v>
      </c>
      <c r="J246" s="144" t="s">
        <v>631</v>
      </c>
      <c r="K246" s="144" t="s">
        <v>24</v>
      </c>
      <c r="L246" s="144">
        <f t="shared" si="8"/>
        <v>60</v>
      </c>
    </row>
    <row r="247" spans="3:12" x14ac:dyDescent="0.2">
      <c r="C247" s="144">
        <v>2020</v>
      </c>
      <c r="D247" s="144" t="s">
        <v>1</v>
      </c>
      <c r="E247" s="144">
        <v>18</v>
      </c>
      <c r="F247" s="144">
        <v>4</v>
      </c>
      <c r="G247" s="144">
        <v>0.1</v>
      </c>
      <c r="H247" s="144">
        <v>1</v>
      </c>
      <c r="I247" s="144">
        <v>20</v>
      </c>
      <c r="J247" s="144" t="s">
        <v>631</v>
      </c>
      <c r="K247" s="144" t="s">
        <v>21</v>
      </c>
      <c r="L247" s="144">
        <f t="shared" si="8"/>
        <v>20</v>
      </c>
    </row>
    <row r="248" spans="3:12" x14ac:dyDescent="0.2">
      <c r="C248" s="144">
        <v>2020</v>
      </c>
      <c r="D248" s="144" t="s">
        <v>2</v>
      </c>
      <c r="E248" s="144">
        <v>18</v>
      </c>
      <c r="F248" s="144">
        <v>4</v>
      </c>
      <c r="G248" s="144">
        <v>0.1</v>
      </c>
      <c r="H248" s="144">
        <v>1</v>
      </c>
      <c r="I248" s="144">
        <v>3000</v>
      </c>
      <c r="J248" s="144" t="s">
        <v>631</v>
      </c>
      <c r="K248" s="144" t="s">
        <v>21</v>
      </c>
      <c r="L248" s="144">
        <f t="shared" si="8"/>
        <v>3000</v>
      </c>
    </row>
    <row r="249" spans="3:12" x14ac:dyDescent="0.2">
      <c r="C249" s="144">
        <v>2020</v>
      </c>
      <c r="D249" s="144" t="s">
        <v>1</v>
      </c>
      <c r="E249" s="144">
        <v>11</v>
      </c>
      <c r="F249" s="144">
        <v>5</v>
      </c>
      <c r="G249" s="144">
        <v>0.05</v>
      </c>
      <c r="H249" s="144">
        <v>1</v>
      </c>
      <c r="I249" s="144">
        <v>20</v>
      </c>
      <c r="J249" s="144" t="s">
        <v>631</v>
      </c>
      <c r="K249" s="144" t="s">
        <v>14</v>
      </c>
      <c r="L249" s="144">
        <f t="shared" si="8"/>
        <v>20</v>
      </c>
    </row>
    <row r="250" spans="3:12" x14ac:dyDescent="0.2">
      <c r="C250" s="144">
        <v>2020</v>
      </c>
      <c r="D250" s="144" t="s">
        <v>3</v>
      </c>
      <c r="E250" s="144">
        <v>11</v>
      </c>
      <c r="F250" s="144">
        <v>1</v>
      </c>
      <c r="G250" s="144">
        <v>0.15</v>
      </c>
      <c r="H250" s="144"/>
      <c r="I250" s="144"/>
      <c r="J250" s="144" t="s">
        <v>632</v>
      </c>
      <c r="K250" s="144" t="s">
        <v>14</v>
      </c>
      <c r="L250" s="144">
        <f t="shared" si="8"/>
        <v>0</v>
      </c>
    </row>
    <row r="251" spans="3:12" x14ac:dyDescent="0.2">
      <c r="C251" s="144">
        <v>2020</v>
      </c>
      <c r="D251" s="144" t="s">
        <v>411</v>
      </c>
      <c r="E251" s="144">
        <v>11</v>
      </c>
      <c r="F251" s="144">
        <v>1</v>
      </c>
      <c r="G251" s="144">
        <v>0.1</v>
      </c>
      <c r="H251" s="144"/>
      <c r="I251" s="144"/>
      <c r="J251" s="144" t="s">
        <v>632</v>
      </c>
      <c r="K251" s="144" t="s">
        <v>14</v>
      </c>
      <c r="L251" s="144">
        <f t="shared" si="8"/>
        <v>0</v>
      </c>
    </row>
    <row r="252" spans="3:12" x14ac:dyDescent="0.2">
      <c r="C252" s="144">
        <v>2020</v>
      </c>
      <c r="D252" s="144" t="s">
        <v>1</v>
      </c>
      <c r="E252" s="144">
        <v>11</v>
      </c>
      <c r="F252" s="144">
        <v>1</v>
      </c>
      <c r="G252" s="144">
        <v>0.1</v>
      </c>
      <c r="H252" s="144"/>
      <c r="I252" s="144"/>
      <c r="J252" s="144" t="s">
        <v>632</v>
      </c>
      <c r="K252" s="144" t="s">
        <v>14</v>
      </c>
      <c r="L252" s="144">
        <f t="shared" si="8"/>
        <v>0</v>
      </c>
    </row>
    <row r="253" spans="3:12" x14ac:dyDescent="0.2">
      <c r="C253" s="144">
        <v>2020</v>
      </c>
      <c r="D253" s="144" t="s">
        <v>3</v>
      </c>
      <c r="E253" s="144">
        <v>22</v>
      </c>
      <c r="F253" s="144">
        <v>2</v>
      </c>
      <c r="G253" s="144">
        <v>0.06</v>
      </c>
      <c r="H253" s="144"/>
      <c r="I253" s="144"/>
      <c r="J253" s="144" t="s">
        <v>632</v>
      </c>
      <c r="K253" s="144" t="s">
        <v>25</v>
      </c>
      <c r="L253" s="144">
        <f t="shared" si="8"/>
        <v>0</v>
      </c>
    </row>
    <row r="254" spans="3:12" x14ac:dyDescent="0.2">
      <c r="C254" s="144">
        <v>2020</v>
      </c>
      <c r="D254" s="144" t="s">
        <v>411</v>
      </c>
      <c r="E254" s="144">
        <v>22</v>
      </c>
      <c r="F254" s="144">
        <v>2</v>
      </c>
      <c r="G254" s="144">
        <v>0.05</v>
      </c>
      <c r="H254" s="144"/>
      <c r="I254" s="144"/>
      <c r="J254" s="144" t="s">
        <v>632</v>
      </c>
      <c r="K254" s="144" t="s">
        <v>25</v>
      </c>
      <c r="L254" s="144">
        <f t="shared" si="8"/>
        <v>0</v>
      </c>
    </row>
    <row r="255" spans="3:12" x14ac:dyDescent="0.2">
      <c r="C255" s="144">
        <v>2020</v>
      </c>
      <c r="D255" s="144" t="s">
        <v>260</v>
      </c>
      <c r="E255" s="144">
        <v>22</v>
      </c>
      <c r="F255" s="144">
        <v>2</v>
      </c>
      <c r="G255" s="144">
        <v>0.1</v>
      </c>
      <c r="H255" s="144"/>
      <c r="I255" s="144"/>
      <c r="J255" s="144" t="s">
        <v>632</v>
      </c>
      <c r="K255" s="144" t="s">
        <v>25</v>
      </c>
      <c r="L255" s="144">
        <f t="shared" si="8"/>
        <v>0</v>
      </c>
    </row>
    <row r="256" spans="3:12" x14ac:dyDescent="0.2">
      <c r="C256" s="144">
        <v>2020</v>
      </c>
      <c r="D256" s="144" t="s">
        <v>1</v>
      </c>
      <c r="E256" s="144">
        <v>22</v>
      </c>
      <c r="F256" s="144">
        <v>2</v>
      </c>
      <c r="G256" s="144">
        <v>0.05</v>
      </c>
      <c r="H256" s="144"/>
      <c r="I256" s="144"/>
      <c r="J256" s="144" t="s">
        <v>632</v>
      </c>
      <c r="K256" s="144" t="s">
        <v>25</v>
      </c>
      <c r="L256" s="144">
        <f t="shared" si="8"/>
        <v>0</v>
      </c>
    </row>
    <row r="257" spans="3:12" x14ac:dyDescent="0.2">
      <c r="C257" s="144">
        <v>2020</v>
      </c>
      <c r="D257" s="144" t="s">
        <v>3</v>
      </c>
      <c r="E257" s="144">
        <v>18</v>
      </c>
      <c r="F257" s="144">
        <v>3</v>
      </c>
      <c r="G257" s="144">
        <v>0.05</v>
      </c>
      <c r="H257" s="144"/>
      <c r="I257" s="144"/>
      <c r="J257" s="144" t="s">
        <v>632</v>
      </c>
      <c r="K257" s="144" t="s">
        <v>21</v>
      </c>
      <c r="L257" s="144">
        <f t="shared" si="8"/>
        <v>0</v>
      </c>
    </row>
    <row r="258" spans="3:12" x14ac:dyDescent="0.2">
      <c r="C258" s="144">
        <v>2020</v>
      </c>
      <c r="D258" s="144" t="s">
        <v>411</v>
      </c>
      <c r="E258" s="144">
        <v>18</v>
      </c>
      <c r="F258" s="144">
        <v>3</v>
      </c>
      <c r="G258" s="144">
        <v>0.05</v>
      </c>
      <c r="H258" s="144"/>
      <c r="I258" s="144"/>
      <c r="J258" s="144" t="s">
        <v>632</v>
      </c>
      <c r="K258" s="144" t="s">
        <v>21</v>
      </c>
      <c r="L258" s="144">
        <f t="shared" si="8"/>
        <v>0</v>
      </c>
    </row>
    <row r="259" spans="3:12" x14ac:dyDescent="0.2">
      <c r="C259" s="144">
        <v>2020</v>
      </c>
      <c r="D259" s="144" t="s">
        <v>260</v>
      </c>
      <c r="E259" s="144">
        <v>18</v>
      </c>
      <c r="F259" s="144">
        <v>3</v>
      </c>
      <c r="G259" s="144">
        <v>0.1</v>
      </c>
      <c r="H259" s="144"/>
      <c r="I259" s="144"/>
      <c r="J259" s="144" t="s">
        <v>632</v>
      </c>
      <c r="K259" s="144" t="s">
        <v>21</v>
      </c>
      <c r="L259" s="144">
        <f t="shared" si="8"/>
        <v>0</v>
      </c>
    </row>
    <row r="260" spans="3:12" x14ac:dyDescent="0.2">
      <c r="C260" s="144">
        <v>2020</v>
      </c>
      <c r="D260" s="144" t="s">
        <v>1</v>
      </c>
      <c r="E260" s="144">
        <v>18</v>
      </c>
      <c r="F260" s="144">
        <v>3</v>
      </c>
      <c r="G260" s="144">
        <v>0.05</v>
      </c>
      <c r="H260" s="144"/>
      <c r="I260" s="144"/>
      <c r="J260" s="144" t="s">
        <v>632</v>
      </c>
      <c r="K260" s="144" t="s">
        <v>21</v>
      </c>
      <c r="L260" s="144">
        <f t="shared" si="8"/>
        <v>0</v>
      </c>
    </row>
    <row r="261" spans="3:12" x14ac:dyDescent="0.2">
      <c r="C261" s="144">
        <v>2020</v>
      </c>
      <c r="D261" s="144" t="s">
        <v>3</v>
      </c>
      <c r="E261" s="144">
        <v>10</v>
      </c>
      <c r="F261" s="144">
        <v>4</v>
      </c>
      <c r="G261" s="144">
        <v>7.0000000000000007E-2</v>
      </c>
      <c r="H261" s="144"/>
      <c r="I261" s="144"/>
      <c r="J261" s="144" t="s">
        <v>632</v>
      </c>
      <c r="K261" s="144" t="s">
        <v>13</v>
      </c>
      <c r="L261" s="144">
        <f t="shared" si="8"/>
        <v>0</v>
      </c>
    </row>
    <row r="262" spans="3:12" x14ac:dyDescent="0.2">
      <c r="C262" s="144">
        <v>2020</v>
      </c>
      <c r="D262" s="144" t="s">
        <v>1</v>
      </c>
      <c r="E262" s="144">
        <v>10</v>
      </c>
      <c r="F262" s="144">
        <v>4</v>
      </c>
      <c r="G262" s="144">
        <v>7.0000000000000007E-2</v>
      </c>
      <c r="H262" s="144"/>
      <c r="I262" s="144"/>
      <c r="J262" s="144" t="s">
        <v>632</v>
      </c>
      <c r="K262" s="144" t="s">
        <v>13</v>
      </c>
      <c r="L262" s="144">
        <f t="shared" si="8"/>
        <v>0</v>
      </c>
    </row>
    <row r="263" spans="3:12" x14ac:dyDescent="0.2">
      <c r="C263" s="144">
        <v>2020</v>
      </c>
      <c r="D263" s="144" t="s">
        <v>3</v>
      </c>
      <c r="E263" s="144">
        <v>1</v>
      </c>
      <c r="F263" s="144">
        <v>1</v>
      </c>
      <c r="G263" s="144">
        <v>0.3</v>
      </c>
      <c r="H263" s="144">
        <v>4</v>
      </c>
      <c r="I263" s="144">
        <v>600</v>
      </c>
      <c r="J263" s="144" t="s">
        <v>633</v>
      </c>
      <c r="K263" s="144" t="s">
        <v>4</v>
      </c>
      <c r="L263" s="144">
        <f t="shared" si="8"/>
        <v>2400</v>
      </c>
    </row>
    <row r="264" spans="3:12" x14ac:dyDescent="0.2">
      <c r="C264" s="144">
        <v>2020</v>
      </c>
      <c r="D264" s="144" t="s">
        <v>3</v>
      </c>
      <c r="E264" s="144">
        <v>10</v>
      </c>
      <c r="F264" s="144">
        <v>2</v>
      </c>
      <c r="G264" s="144">
        <v>0.3</v>
      </c>
      <c r="H264" s="144">
        <v>10</v>
      </c>
      <c r="I264" s="144">
        <v>50</v>
      </c>
      <c r="J264" s="144" t="s">
        <v>633</v>
      </c>
      <c r="K264" s="144" t="s">
        <v>13</v>
      </c>
      <c r="L264" s="144">
        <f t="shared" si="8"/>
        <v>500</v>
      </c>
    </row>
    <row r="265" spans="3:12" x14ac:dyDescent="0.2">
      <c r="C265" s="144">
        <v>2020</v>
      </c>
      <c r="D265" s="144" t="s">
        <v>1</v>
      </c>
      <c r="E265" s="144">
        <v>10</v>
      </c>
      <c r="F265" s="144">
        <v>2</v>
      </c>
      <c r="G265" s="144">
        <v>0.1</v>
      </c>
      <c r="H265" s="144">
        <v>2</v>
      </c>
      <c r="I265" s="144">
        <v>40</v>
      </c>
      <c r="J265" s="144" t="s">
        <v>633</v>
      </c>
      <c r="K265" s="144" t="s">
        <v>13</v>
      </c>
      <c r="L265" s="144">
        <f t="shared" si="8"/>
        <v>80</v>
      </c>
    </row>
    <row r="266" spans="3:12" x14ac:dyDescent="0.2">
      <c r="C266" s="144">
        <v>2020</v>
      </c>
      <c r="D266" s="144" t="s">
        <v>3</v>
      </c>
      <c r="E266" s="144">
        <v>11</v>
      </c>
      <c r="F266" s="144">
        <v>3</v>
      </c>
      <c r="G266" s="144">
        <v>0.05</v>
      </c>
      <c r="H266" s="144">
        <v>2</v>
      </c>
      <c r="I266" s="144">
        <v>40</v>
      </c>
      <c r="J266" s="144" t="s">
        <v>633</v>
      </c>
      <c r="K266" s="144" t="s">
        <v>14</v>
      </c>
      <c r="L266" s="144">
        <f t="shared" si="8"/>
        <v>80</v>
      </c>
    </row>
    <row r="267" spans="3:12" x14ac:dyDescent="0.2">
      <c r="C267" s="144">
        <v>2020</v>
      </c>
      <c r="D267" s="144" t="s">
        <v>260</v>
      </c>
      <c r="E267" s="144">
        <v>18</v>
      </c>
      <c r="F267" s="144">
        <v>4</v>
      </c>
      <c r="G267" s="144">
        <v>0.05</v>
      </c>
      <c r="H267" s="144">
        <v>2</v>
      </c>
      <c r="I267" s="144">
        <v>50</v>
      </c>
      <c r="J267" s="144" t="s">
        <v>633</v>
      </c>
      <c r="K267" s="144" t="s">
        <v>21</v>
      </c>
      <c r="L267" s="144">
        <f t="shared" si="8"/>
        <v>100</v>
      </c>
    </row>
    <row r="268" spans="3:12" x14ac:dyDescent="0.2">
      <c r="C268" s="144">
        <v>2020</v>
      </c>
      <c r="D268" s="144" t="s">
        <v>1</v>
      </c>
      <c r="E268" s="144">
        <v>18</v>
      </c>
      <c r="F268" s="144">
        <v>4</v>
      </c>
      <c r="G268" s="144">
        <v>0.03</v>
      </c>
      <c r="H268" s="144">
        <v>1</v>
      </c>
      <c r="I268" s="144">
        <v>40</v>
      </c>
      <c r="J268" s="144" t="s">
        <v>633</v>
      </c>
      <c r="K268" s="144" t="s">
        <v>21</v>
      </c>
      <c r="L268" s="144">
        <f t="shared" si="8"/>
        <v>40</v>
      </c>
    </row>
    <row r="269" spans="3:12" x14ac:dyDescent="0.2">
      <c r="C269" s="144">
        <v>2020</v>
      </c>
      <c r="D269" s="144" t="s">
        <v>2</v>
      </c>
      <c r="E269" s="144">
        <v>18</v>
      </c>
      <c r="F269" s="144">
        <v>4</v>
      </c>
      <c r="G269" s="144">
        <v>0.09</v>
      </c>
      <c r="H269" s="144">
        <v>3</v>
      </c>
      <c r="I269" s="144">
        <v>2000</v>
      </c>
      <c r="J269" s="144" t="s">
        <v>633</v>
      </c>
      <c r="K269" s="144" t="s">
        <v>21</v>
      </c>
      <c r="L269" s="144">
        <f t="shared" si="8"/>
        <v>6000</v>
      </c>
    </row>
    <row r="270" spans="3:12" x14ac:dyDescent="0.2">
      <c r="C270" s="144">
        <v>2020</v>
      </c>
      <c r="D270" s="144" t="s">
        <v>3</v>
      </c>
      <c r="E270" s="144">
        <v>22</v>
      </c>
      <c r="F270" s="144">
        <v>5</v>
      </c>
      <c r="G270" s="144">
        <v>0.04</v>
      </c>
      <c r="H270" s="144">
        <v>3</v>
      </c>
      <c r="I270" s="144">
        <v>5</v>
      </c>
      <c r="J270" s="144" t="s">
        <v>633</v>
      </c>
      <c r="K270" s="144" t="s">
        <v>25</v>
      </c>
      <c r="L270" s="144">
        <f t="shared" si="8"/>
        <v>15</v>
      </c>
    </row>
    <row r="271" spans="3:12" x14ac:dyDescent="0.2">
      <c r="C271" s="144">
        <v>2020</v>
      </c>
      <c r="D271" s="144" t="s">
        <v>2</v>
      </c>
      <c r="E271" s="144">
        <v>22</v>
      </c>
      <c r="F271" s="144">
        <v>5</v>
      </c>
      <c r="G271" s="144">
        <v>0.04</v>
      </c>
      <c r="H271" s="144">
        <v>1</v>
      </c>
      <c r="I271" s="144">
        <v>2</v>
      </c>
      <c r="J271" s="144" t="s">
        <v>633</v>
      </c>
      <c r="K271" s="144" t="s">
        <v>25</v>
      </c>
      <c r="L271" s="144">
        <f t="shared" si="8"/>
        <v>2</v>
      </c>
    </row>
    <row r="272" spans="3:12" x14ac:dyDescent="0.2">
      <c r="C272" s="144">
        <v>2020</v>
      </c>
      <c r="D272" s="144" t="s">
        <v>411</v>
      </c>
      <c r="E272" s="144">
        <v>13</v>
      </c>
      <c r="F272" s="144">
        <v>1</v>
      </c>
      <c r="G272" s="144">
        <v>0.1</v>
      </c>
      <c r="H272" s="144">
        <v>4</v>
      </c>
      <c r="I272" s="144">
        <v>12</v>
      </c>
      <c r="J272" s="144" t="s">
        <v>635</v>
      </c>
      <c r="K272" s="144" t="s">
        <v>16</v>
      </c>
      <c r="L272" s="144">
        <f t="shared" si="8"/>
        <v>48</v>
      </c>
    </row>
    <row r="273" spans="3:12" x14ac:dyDescent="0.2">
      <c r="C273" s="144">
        <v>2020</v>
      </c>
      <c r="D273" s="144" t="s">
        <v>260</v>
      </c>
      <c r="E273" s="144">
        <v>18</v>
      </c>
      <c r="F273" s="144">
        <v>2</v>
      </c>
      <c r="G273" s="144">
        <v>0.3</v>
      </c>
      <c r="H273" s="144">
        <v>3</v>
      </c>
      <c r="I273" s="144">
        <v>15</v>
      </c>
      <c r="J273" s="144" t="s">
        <v>635</v>
      </c>
      <c r="K273" s="144" t="s">
        <v>21</v>
      </c>
      <c r="L273" s="144">
        <f t="shared" si="8"/>
        <v>45</v>
      </c>
    </row>
    <row r="274" spans="3:12" x14ac:dyDescent="0.2">
      <c r="C274" s="144">
        <v>2020</v>
      </c>
      <c r="D274" s="144" t="s">
        <v>2</v>
      </c>
      <c r="E274" s="144">
        <v>18</v>
      </c>
      <c r="F274" s="144">
        <v>2</v>
      </c>
      <c r="G274" s="144">
        <v>0.1</v>
      </c>
      <c r="H274" s="144">
        <v>3</v>
      </c>
      <c r="I274" s="144">
        <v>15</v>
      </c>
      <c r="J274" s="144" t="s">
        <v>635</v>
      </c>
      <c r="K274" s="144" t="s">
        <v>21</v>
      </c>
      <c r="L274" s="144">
        <f t="shared" si="8"/>
        <v>45</v>
      </c>
    </row>
    <row r="275" spans="3:12" x14ac:dyDescent="0.2">
      <c r="C275" s="144">
        <v>2020</v>
      </c>
      <c r="D275" s="144" t="s">
        <v>3</v>
      </c>
      <c r="E275" s="144">
        <v>9</v>
      </c>
      <c r="F275" s="144">
        <v>3</v>
      </c>
      <c r="G275" s="144">
        <v>0.35</v>
      </c>
      <c r="H275" s="144">
        <v>8</v>
      </c>
      <c r="I275" s="144">
        <v>150</v>
      </c>
      <c r="J275" s="144" t="s">
        <v>635</v>
      </c>
      <c r="K275" s="144" t="s">
        <v>12</v>
      </c>
      <c r="L275" s="144">
        <f t="shared" si="8"/>
        <v>1200</v>
      </c>
    </row>
    <row r="276" spans="3:12" x14ac:dyDescent="0.2">
      <c r="C276" s="144">
        <v>2020</v>
      </c>
      <c r="D276" s="144" t="s">
        <v>1</v>
      </c>
      <c r="E276" s="144">
        <v>9</v>
      </c>
      <c r="F276" s="144">
        <v>3</v>
      </c>
      <c r="G276" s="144">
        <v>0.05</v>
      </c>
      <c r="H276" s="144">
        <v>3</v>
      </c>
      <c r="I276" s="144">
        <v>15</v>
      </c>
      <c r="J276" s="144" t="s">
        <v>635</v>
      </c>
      <c r="K276" s="144" t="s">
        <v>12</v>
      </c>
      <c r="L276" s="144">
        <f t="shared" si="8"/>
        <v>45</v>
      </c>
    </row>
    <row r="277" spans="3:12" x14ac:dyDescent="0.2">
      <c r="C277" s="144">
        <v>2020</v>
      </c>
      <c r="D277" s="144" t="s">
        <v>3</v>
      </c>
      <c r="E277" s="144">
        <v>6</v>
      </c>
      <c r="F277" s="144">
        <v>4</v>
      </c>
      <c r="G277" s="144">
        <v>0.05</v>
      </c>
      <c r="H277" s="144">
        <v>2</v>
      </c>
      <c r="I277" s="144">
        <v>500</v>
      </c>
      <c r="J277" s="144" t="s">
        <v>635</v>
      </c>
      <c r="K277" s="144" t="s">
        <v>9</v>
      </c>
      <c r="L277" s="144">
        <f t="shared" si="8"/>
        <v>1000</v>
      </c>
    </row>
    <row r="278" spans="3:12" x14ac:dyDescent="0.2">
      <c r="C278" s="144">
        <v>2020</v>
      </c>
      <c r="D278" s="144" t="s">
        <v>3</v>
      </c>
      <c r="E278" s="144">
        <v>11</v>
      </c>
      <c r="F278" s="144">
        <v>1</v>
      </c>
      <c r="G278" s="144">
        <v>2.5000000000000001E-2</v>
      </c>
      <c r="H278" s="144">
        <v>5</v>
      </c>
      <c r="I278" s="144">
        <v>20</v>
      </c>
      <c r="J278" s="144" t="s">
        <v>637</v>
      </c>
      <c r="K278" s="144" t="s">
        <v>14</v>
      </c>
      <c r="L278" s="144">
        <f t="shared" ref="L278:L300" si="9">H278*I278</f>
        <v>100</v>
      </c>
    </row>
    <row r="279" spans="3:12" x14ac:dyDescent="0.2">
      <c r="C279" s="144">
        <v>2020</v>
      </c>
      <c r="D279" s="144" t="s">
        <v>411</v>
      </c>
      <c r="E279" s="144">
        <v>11</v>
      </c>
      <c r="F279" s="144">
        <v>1</v>
      </c>
      <c r="G279" s="144">
        <v>0.15</v>
      </c>
      <c r="H279" s="144">
        <v>10</v>
      </c>
      <c r="I279" s="144">
        <v>15</v>
      </c>
      <c r="J279" s="144" t="s">
        <v>637</v>
      </c>
      <c r="K279" s="144" t="s">
        <v>14</v>
      </c>
      <c r="L279" s="144">
        <f t="shared" si="9"/>
        <v>150</v>
      </c>
    </row>
    <row r="280" spans="3:12" x14ac:dyDescent="0.2">
      <c r="C280" s="144">
        <v>2020</v>
      </c>
      <c r="D280" s="144" t="s">
        <v>1</v>
      </c>
      <c r="E280" s="144">
        <v>11</v>
      </c>
      <c r="F280" s="144">
        <v>1</v>
      </c>
      <c r="G280" s="144">
        <v>0.13</v>
      </c>
      <c r="H280" s="144">
        <v>3</v>
      </c>
      <c r="I280" s="144">
        <v>20</v>
      </c>
      <c r="J280" s="144" t="s">
        <v>637</v>
      </c>
      <c r="K280" s="144" t="s">
        <v>14</v>
      </c>
      <c r="L280" s="144">
        <f t="shared" si="9"/>
        <v>60</v>
      </c>
    </row>
    <row r="281" spans="3:12" x14ac:dyDescent="0.2">
      <c r="C281" s="144">
        <v>2020</v>
      </c>
      <c r="D281" s="144" t="s">
        <v>260</v>
      </c>
      <c r="E281" s="144">
        <v>18</v>
      </c>
      <c r="F281" s="144">
        <v>2</v>
      </c>
      <c r="G281" s="144">
        <v>0.2</v>
      </c>
      <c r="H281" s="144">
        <v>10</v>
      </c>
      <c r="I281" s="144">
        <v>15</v>
      </c>
      <c r="J281" s="144" t="s">
        <v>637</v>
      </c>
      <c r="K281" s="144" t="s">
        <v>21</v>
      </c>
      <c r="L281" s="144">
        <f t="shared" si="9"/>
        <v>150</v>
      </c>
    </row>
    <row r="282" spans="3:12" x14ac:dyDescent="0.2">
      <c r="C282" s="144">
        <v>2020</v>
      </c>
      <c r="D282" s="144" t="s">
        <v>1</v>
      </c>
      <c r="E282" s="144">
        <v>18</v>
      </c>
      <c r="F282" s="144">
        <v>2</v>
      </c>
      <c r="G282" s="144">
        <v>2.5000000000000001E-2</v>
      </c>
      <c r="H282" s="144">
        <v>10</v>
      </c>
      <c r="I282" s="144">
        <v>15</v>
      </c>
      <c r="J282" s="144" t="s">
        <v>637</v>
      </c>
      <c r="K282" s="144" t="s">
        <v>21</v>
      </c>
      <c r="L282" s="144">
        <f t="shared" si="9"/>
        <v>150</v>
      </c>
    </row>
    <row r="283" spans="3:12" x14ac:dyDescent="0.2">
      <c r="C283" s="144">
        <v>2020</v>
      </c>
      <c r="D283" s="144" t="s">
        <v>3</v>
      </c>
      <c r="E283" s="144">
        <v>22</v>
      </c>
      <c r="F283" s="144">
        <v>3</v>
      </c>
      <c r="G283" s="144">
        <v>0.05</v>
      </c>
      <c r="H283" s="144">
        <v>3</v>
      </c>
      <c r="I283" s="144">
        <v>5</v>
      </c>
      <c r="J283" s="144" t="s">
        <v>637</v>
      </c>
      <c r="K283" s="144" t="s">
        <v>25</v>
      </c>
      <c r="L283" s="144">
        <f t="shared" si="9"/>
        <v>15</v>
      </c>
    </row>
    <row r="284" spans="3:12" x14ac:dyDescent="0.2">
      <c r="C284" s="144">
        <v>2020</v>
      </c>
      <c r="D284" s="144" t="s">
        <v>260</v>
      </c>
      <c r="E284" s="144">
        <v>22</v>
      </c>
      <c r="F284" s="144">
        <v>3</v>
      </c>
      <c r="G284" s="144">
        <v>0.1</v>
      </c>
      <c r="H284" s="144">
        <v>20</v>
      </c>
      <c r="I284" s="144">
        <v>20</v>
      </c>
      <c r="J284" s="144" t="s">
        <v>637</v>
      </c>
      <c r="K284" s="144" t="s">
        <v>25</v>
      </c>
      <c r="L284" s="144">
        <f t="shared" si="9"/>
        <v>400</v>
      </c>
    </row>
    <row r="285" spans="3:12" x14ac:dyDescent="0.2">
      <c r="C285" s="144">
        <v>2020</v>
      </c>
      <c r="D285" s="144" t="s">
        <v>3</v>
      </c>
      <c r="E285" s="144">
        <v>16</v>
      </c>
      <c r="F285" s="144">
        <v>4</v>
      </c>
      <c r="G285" s="144">
        <v>2.5000000000000001E-2</v>
      </c>
      <c r="H285" s="144">
        <v>10</v>
      </c>
      <c r="I285" s="144">
        <v>15</v>
      </c>
      <c r="J285" s="144" t="s">
        <v>637</v>
      </c>
      <c r="K285" s="144" t="s">
        <v>19</v>
      </c>
      <c r="L285" s="144">
        <f t="shared" si="9"/>
        <v>150</v>
      </c>
    </row>
    <row r="286" spans="3:12" x14ac:dyDescent="0.2">
      <c r="C286" s="144">
        <v>2020</v>
      </c>
      <c r="D286" s="144" t="s">
        <v>411</v>
      </c>
      <c r="E286" s="144">
        <v>16</v>
      </c>
      <c r="F286" s="144">
        <v>4</v>
      </c>
      <c r="G286" s="144">
        <v>0.05</v>
      </c>
      <c r="H286" s="144">
        <v>2</v>
      </c>
      <c r="I286" s="144">
        <v>1</v>
      </c>
      <c r="J286" s="144" t="s">
        <v>637</v>
      </c>
      <c r="K286" s="144" t="s">
        <v>19</v>
      </c>
      <c r="L286" s="144">
        <f t="shared" si="9"/>
        <v>2</v>
      </c>
    </row>
    <row r="287" spans="3:12" x14ac:dyDescent="0.2">
      <c r="C287" s="144">
        <v>2020</v>
      </c>
      <c r="D287" s="144" t="s">
        <v>260</v>
      </c>
      <c r="E287" s="144">
        <v>16</v>
      </c>
      <c r="F287" s="144">
        <v>4</v>
      </c>
      <c r="G287" s="144">
        <v>0.05</v>
      </c>
      <c r="H287" s="144">
        <v>50</v>
      </c>
      <c r="I287" s="144">
        <v>20</v>
      </c>
      <c r="J287" s="144" t="s">
        <v>637</v>
      </c>
      <c r="K287" s="144" t="s">
        <v>19</v>
      </c>
      <c r="L287" s="144">
        <f t="shared" si="9"/>
        <v>1000</v>
      </c>
    </row>
    <row r="288" spans="3:12" x14ac:dyDescent="0.2">
      <c r="C288" s="144">
        <v>2020</v>
      </c>
      <c r="D288" s="144" t="s">
        <v>1</v>
      </c>
      <c r="E288" s="144">
        <v>16</v>
      </c>
      <c r="F288" s="144">
        <v>4</v>
      </c>
      <c r="G288" s="144">
        <v>2.5000000000000001E-2</v>
      </c>
      <c r="H288" s="144"/>
      <c r="I288" s="144"/>
      <c r="J288" s="144" t="s">
        <v>637</v>
      </c>
      <c r="K288" s="144" t="s">
        <v>19</v>
      </c>
      <c r="L288" s="144">
        <f t="shared" si="9"/>
        <v>0</v>
      </c>
    </row>
    <row r="289" spans="3:12" x14ac:dyDescent="0.2">
      <c r="C289" s="144">
        <v>2020</v>
      </c>
      <c r="D289" s="144" t="s">
        <v>3</v>
      </c>
      <c r="E289" s="144">
        <v>10</v>
      </c>
      <c r="F289" s="144">
        <v>5</v>
      </c>
      <c r="G289" s="144">
        <v>0.05</v>
      </c>
      <c r="H289" s="144">
        <v>3</v>
      </c>
      <c r="I289" s="144">
        <v>40</v>
      </c>
      <c r="J289" s="144" t="s">
        <v>637</v>
      </c>
      <c r="K289" s="144" t="s">
        <v>13</v>
      </c>
      <c r="L289" s="144">
        <f t="shared" si="9"/>
        <v>120</v>
      </c>
    </row>
    <row r="290" spans="3:12" x14ac:dyDescent="0.2">
      <c r="C290" s="144">
        <v>2020</v>
      </c>
      <c r="D290" s="144" t="s">
        <v>3</v>
      </c>
      <c r="E290" s="144">
        <v>12</v>
      </c>
      <c r="F290" s="144">
        <v>6</v>
      </c>
      <c r="G290" s="144">
        <v>2.5000000000000001E-2</v>
      </c>
      <c r="H290" s="144"/>
      <c r="I290" s="144"/>
      <c r="J290" s="144" t="s">
        <v>637</v>
      </c>
      <c r="K290" s="144" t="s">
        <v>15</v>
      </c>
      <c r="L290" s="144">
        <f t="shared" si="9"/>
        <v>0</v>
      </c>
    </row>
    <row r="291" spans="3:12" x14ac:dyDescent="0.2">
      <c r="C291" s="144">
        <v>2020</v>
      </c>
      <c r="D291" s="144" t="s">
        <v>411</v>
      </c>
      <c r="E291" s="144">
        <v>12</v>
      </c>
      <c r="F291" s="144">
        <v>6</v>
      </c>
      <c r="G291" s="144">
        <v>0.02</v>
      </c>
      <c r="H291" s="144">
        <v>2</v>
      </c>
      <c r="I291" s="144">
        <v>10</v>
      </c>
      <c r="J291" s="144" t="s">
        <v>637</v>
      </c>
      <c r="K291" s="144" t="s">
        <v>15</v>
      </c>
      <c r="L291" s="144">
        <f t="shared" si="9"/>
        <v>20</v>
      </c>
    </row>
    <row r="292" spans="3:12" x14ac:dyDescent="0.2">
      <c r="C292" s="144">
        <v>2020</v>
      </c>
      <c r="D292" s="144" t="s">
        <v>260</v>
      </c>
      <c r="E292" s="144">
        <v>21</v>
      </c>
      <c r="F292" s="144">
        <v>7</v>
      </c>
      <c r="G292" s="144">
        <v>0.05</v>
      </c>
      <c r="H292" s="144"/>
      <c r="I292" s="144"/>
      <c r="J292" s="144" t="s">
        <v>637</v>
      </c>
      <c r="K292" s="144" t="s">
        <v>24</v>
      </c>
      <c r="L292" s="144">
        <f t="shared" si="9"/>
        <v>0</v>
      </c>
    </row>
    <row r="293" spans="3:12" x14ac:dyDescent="0.2">
      <c r="C293" s="144">
        <v>2020</v>
      </c>
      <c r="D293" s="144" t="s">
        <v>3</v>
      </c>
      <c r="E293" s="144">
        <v>6</v>
      </c>
      <c r="F293" s="144">
        <v>8</v>
      </c>
      <c r="G293" s="144">
        <v>2.5000000000000001E-2</v>
      </c>
      <c r="H293" s="144"/>
      <c r="I293" s="144"/>
      <c r="J293" s="144" t="s">
        <v>637</v>
      </c>
      <c r="K293" s="144" t="s">
        <v>9</v>
      </c>
      <c r="L293" s="144">
        <f t="shared" si="9"/>
        <v>0</v>
      </c>
    </row>
    <row r="294" spans="3:12" x14ac:dyDescent="0.2">
      <c r="C294" s="144">
        <v>2020</v>
      </c>
      <c r="D294" s="144" t="s">
        <v>3</v>
      </c>
      <c r="E294" s="144">
        <v>6</v>
      </c>
      <c r="F294" s="144">
        <v>1</v>
      </c>
      <c r="G294" s="144">
        <v>0.1</v>
      </c>
      <c r="H294" s="144">
        <v>3</v>
      </c>
      <c r="I294" s="144">
        <v>300</v>
      </c>
      <c r="J294" s="144" t="s">
        <v>636</v>
      </c>
      <c r="K294" s="144" t="s">
        <v>9</v>
      </c>
      <c r="L294" s="144">
        <f t="shared" si="9"/>
        <v>900</v>
      </c>
    </row>
    <row r="295" spans="3:12" x14ac:dyDescent="0.2">
      <c r="C295" s="144">
        <v>2020</v>
      </c>
      <c r="D295" s="144" t="s">
        <v>2</v>
      </c>
      <c r="E295" s="144">
        <v>18</v>
      </c>
      <c r="F295" s="144">
        <v>2</v>
      </c>
      <c r="G295" s="144">
        <v>0.14000000000000001</v>
      </c>
      <c r="H295" s="144">
        <v>3</v>
      </c>
      <c r="I295" s="144">
        <v>500</v>
      </c>
      <c r="J295" s="144" t="s">
        <v>636</v>
      </c>
      <c r="K295" s="144" t="s">
        <v>21</v>
      </c>
      <c r="L295" s="144">
        <f t="shared" si="9"/>
        <v>1500</v>
      </c>
    </row>
    <row r="296" spans="3:12" x14ac:dyDescent="0.2">
      <c r="C296" s="144">
        <v>2020</v>
      </c>
      <c r="D296" s="144" t="s">
        <v>411</v>
      </c>
      <c r="E296" s="144">
        <v>12</v>
      </c>
      <c r="F296" s="144">
        <v>3</v>
      </c>
      <c r="G296" s="144">
        <v>0.15</v>
      </c>
      <c r="H296" s="144">
        <v>2</v>
      </c>
      <c r="I296" s="144">
        <v>1</v>
      </c>
      <c r="J296" s="144" t="s">
        <v>636</v>
      </c>
      <c r="K296" s="144" t="s">
        <v>15</v>
      </c>
      <c r="L296" s="144">
        <f t="shared" si="9"/>
        <v>2</v>
      </c>
    </row>
    <row r="297" spans="3:12" x14ac:dyDescent="0.2">
      <c r="C297" s="144">
        <v>2020</v>
      </c>
      <c r="D297" s="144" t="s">
        <v>3</v>
      </c>
      <c r="E297" s="144">
        <v>10</v>
      </c>
      <c r="F297" s="144">
        <v>4</v>
      </c>
      <c r="G297" s="144">
        <v>0.28000000000000003</v>
      </c>
      <c r="H297" s="144">
        <v>4</v>
      </c>
      <c r="I297" s="144">
        <v>75</v>
      </c>
      <c r="J297" s="144" t="s">
        <v>636</v>
      </c>
      <c r="K297" s="144" t="s">
        <v>13</v>
      </c>
      <c r="L297" s="144">
        <f t="shared" si="9"/>
        <v>300</v>
      </c>
    </row>
    <row r="298" spans="3:12" x14ac:dyDescent="0.2">
      <c r="C298" s="144">
        <v>2020</v>
      </c>
      <c r="D298" s="144" t="s">
        <v>3</v>
      </c>
      <c r="E298" s="144">
        <v>22</v>
      </c>
      <c r="F298" s="144">
        <v>5</v>
      </c>
      <c r="G298" s="144">
        <v>0.08</v>
      </c>
      <c r="H298" s="144">
        <v>4</v>
      </c>
      <c r="I298" s="144">
        <v>20</v>
      </c>
      <c r="J298" s="144" t="s">
        <v>636</v>
      </c>
      <c r="K298" s="144" t="s">
        <v>25</v>
      </c>
      <c r="L298" s="144">
        <f t="shared" si="9"/>
        <v>80</v>
      </c>
    </row>
    <row r="299" spans="3:12" x14ac:dyDescent="0.2">
      <c r="C299" s="144">
        <v>2020</v>
      </c>
      <c r="D299" s="144" t="s">
        <v>260</v>
      </c>
      <c r="E299" s="144">
        <v>21</v>
      </c>
      <c r="F299" s="144">
        <v>6</v>
      </c>
      <c r="G299" s="144">
        <v>0.1</v>
      </c>
      <c r="H299" s="144">
        <v>4</v>
      </c>
      <c r="I299" s="144">
        <v>10</v>
      </c>
      <c r="J299" s="144" t="s">
        <v>636</v>
      </c>
      <c r="K299" s="144" t="s">
        <v>24</v>
      </c>
      <c r="L299" s="144">
        <f t="shared" si="9"/>
        <v>40</v>
      </c>
    </row>
    <row r="300" spans="3:12" x14ac:dyDescent="0.2">
      <c r="C300" s="144">
        <v>2020</v>
      </c>
      <c r="D300" s="144" t="s">
        <v>2</v>
      </c>
      <c r="E300" s="144">
        <v>25</v>
      </c>
      <c r="F300" s="144">
        <v>7</v>
      </c>
      <c r="G300" s="144">
        <v>0.15</v>
      </c>
      <c r="H300" s="144">
        <v>3</v>
      </c>
      <c r="I300" s="144">
        <v>250</v>
      </c>
      <c r="J300" s="144" t="s">
        <v>636</v>
      </c>
      <c r="K300" s="144" t="s">
        <v>28</v>
      </c>
      <c r="L300" s="144">
        <f t="shared" si="9"/>
        <v>750</v>
      </c>
    </row>
  </sheetData>
  <sortState xmlns:xlrd2="http://schemas.microsoft.com/office/spreadsheetml/2017/richdata2" ref="Y3:Z282">
    <sortCondition ref="Z3:Z282"/>
  </sortState>
  <mergeCells count="1">
    <mergeCell ref="D2:F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B262"/>
  <sheetViews>
    <sheetView topLeftCell="A46" zoomScaleNormal="100" workbookViewId="0">
      <selection activeCell="O65" sqref="O65"/>
    </sheetView>
  </sheetViews>
  <sheetFormatPr defaultRowHeight="15" x14ac:dyDescent="0.25"/>
  <cols>
    <col min="1" max="1" width="1.85546875" style="94" customWidth="1"/>
    <col min="2" max="2" width="2.140625" style="94" customWidth="1"/>
    <col min="3" max="3" width="20.42578125" style="94" customWidth="1"/>
    <col min="4" max="8" width="10" style="94" customWidth="1"/>
    <col min="9" max="9" width="9.28515625" style="94" customWidth="1"/>
    <col min="10" max="10" width="2.140625" style="94" customWidth="1"/>
    <col min="11" max="16384" width="9.140625" style="94"/>
  </cols>
  <sheetData>
    <row r="1" spans="2:28" ht="5.25" customHeight="1" x14ac:dyDescent="0.25"/>
    <row r="2" spans="2:28" ht="18.75" x14ac:dyDescent="0.3">
      <c r="B2" s="5" t="s">
        <v>374</v>
      </c>
    </row>
    <row r="3" spans="2:28" ht="15" customHeight="1" x14ac:dyDescent="0.3">
      <c r="B3" s="5"/>
      <c r="C3" s="4"/>
      <c r="AB3" s="59"/>
    </row>
    <row r="4" spans="2:28" ht="21" customHeight="1" x14ac:dyDescent="0.3">
      <c r="B4" s="5"/>
      <c r="D4" s="62">
        <v>1</v>
      </c>
      <c r="E4" s="62">
        <v>2</v>
      </c>
      <c r="F4" s="62">
        <v>3</v>
      </c>
      <c r="G4" s="62">
        <v>4</v>
      </c>
      <c r="H4" s="62">
        <v>5</v>
      </c>
      <c r="AB4" s="59"/>
    </row>
    <row r="5" spans="2:28" ht="14.25" customHeight="1" x14ac:dyDescent="0.25">
      <c r="B5" s="4"/>
      <c r="D5" s="15"/>
      <c r="E5" s="15"/>
      <c r="F5" s="15"/>
      <c r="G5" s="15"/>
      <c r="H5" s="15"/>
    </row>
    <row r="6" spans="2:28" ht="14.25" customHeight="1" x14ac:dyDescent="0.25">
      <c r="B6" s="4"/>
      <c r="D6" s="15"/>
      <c r="E6" s="15"/>
      <c r="F6" s="15"/>
      <c r="G6" s="15"/>
      <c r="H6" s="15"/>
    </row>
    <row r="7" spans="2:28" x14ac:dyDescent="0.25">
      <c r="C7" s="18" t="s">
        <v>372</v>
      </c>
      <c r="D7" s="36" t="s">
        <v>3</v>
      </c>
      <c r="E7" s="36" t="s">
        <v>260</v>
      </c>
      <c r="F7" s="36" t="s">
        <v>411</v>
      </c>
      <c r="G7" s="36" t="s">
        <v>1</v>
      </c>
      <c r="H7" s="36" t="s">
        <v>2</v>
      </c>
      <c r="I7" s="36" t="s">
        <v>87</v>
      </c>
      <c r="J7" s="18"/>
      <c r="AB7" s="59"/>
    </row>
    <row r="8" spans="2:28" s="15" customFormat="1" x14ac:dyDescent="0.25">
      <c r="B8" s="114" t="s">
        <v>220</v>
      </c>
      <c r="C8" s="37" t="s">
        <v>231</v>
      </c>
      <c r="D8" s="49">
        <f>SUMIF($M$50:$M$142,$B8&amp;"_"&amp;D$7,$R$50:$R$142)</f>
        <v>0.76</v>
      </c>
      <c r="E8" s="49">
        <f t="shared" ref="E8:H17" si="0">SUMIF($M$50:$M$142,$B8&amp;"_"&amp;E$7,$R$50:$R$142)</f>
        <v>0.1</v>
      </c>
      <c r="F8" s="49">
        <f t="shared" si="0"/>
        <v>0.04</v>
      </c>
      <c r="G8" s="49">
        <f t="shared" si="0"/>
        <v>0.04</v>
      </c>
      <c r="H8" s="49">
        <f t="shared" si="0"/>
        <v>6.0000000000000005E-2</v>
      </c>
      <c r="I8" s="49">
        <f>SUM(D8:H8)</f>
        <v>1</v>
      </c>
      <c r="J8" s="37"/>
      <c r="Y8" s="94"/>
      <c r="Z8" s="94"/>
      <c r="AA8" s="94"/>
      <c r="AB8" s="59"/>
    </row>
    <row r="9" spans="2:28" s="15" customFormat="1" x14ac:dyDescent="0.25">
      <c r="B9" s="115" t="s">
        <v>192</v>
      </c>
      <c r="C9" s="25" t="s">
        <v>127</v>
      </c>
      <c r="D9" s="50">
        <f t="shared" ref="D9:D17" si="1">SUMIF($M$50:$M$142,$B9&amp;"_"&amp;D$7,$R$50:$R$142)</f>
        <v>0.65</v>
      </c>
      <c r="E9" s="50">
        <f t="shared" si="0"/>
        <v>0.25</v>
      </c>
      <c r="F9" s="50">
        <f t="shared" si="0"/>
        <v>0</v>
      </c>
      <c r="G9" s="50">
        <f t="shared" si="0"/>
        <v>0</v>
      </c>
      <c r="H9" s="50">
        <f t="shared" si="0"/>
        <v>0.1</v>
      </c>
      <c r="I9" s="50">
        <f t="shared" ref="I9:I18" si="2">SUM(D9:H9)</f>
        <v>1</v>
      </c>
      <c r="J9" s="40"/>
      <c r="Y9" s="94"/>
      <c r="Z9" s="94"/>
      <c r="AA9" s="94"/>
      <c r="AB9" s="94"/>
    </row>
    <row r="10" spans="2:28" s="15" customFormat="1" x14ac:dyDescent="0.25">
      <c r="B10" s="115" t="s">
        <v>193</v>
      </c>
      <c r="C10" s="25" t="s">
        <v>154</v>
      </c>
      <c r="D10" s="50">
        <f t="shared" si="1"/>
        <v>0.35</v>
      </c>
      <c r="E10" s="50">
        <f t="shared" si="0"/>
        <v>0.25</v>
      </c>
      <c r="F10" s="50">
        <f t="shared" si="0"/>
        <v>0.25</v>
      </c>
      <c r="G10" s="50">
        <f t="shared" si="0"/>
        <v>0.05</v>
      </c>
      <c r="H10" s="50">
        <f t="shared" si="0"/>
        <v>0.1</v>
      </c>
      <c r="I10" s="50">
        <f t="shared" si="2"/>
        <v>1</v>
      </c>
      <c r="J10" s="8"/>
      <c r="Y10" s="94"/>
      <c r="Z10" s="94"/>
      <c r="AA10" s="94"/>
      <c r="AB10" s="94"/>
    </row>
    <row r="11" spans="2:28" s="15" customFormat="1" x14ac:dyDescent="0.25">
      <c r="B11" s="115" t="s">
        <v>198</v>
      </c>
      <c r="C11" s="25" t="s">
        <v>158</v>
      </c>
      <c r="D11" s="50">
        <f t="shared" si="1"/>
        <v>0.23500000000000001</v>
      </c>
      <c r="E11" s="50">
        <f t="shared" si="0"/>
        <v>0.35500000000000004</v>
      </c>
      <c r="F11" s="50">
        <f t="shared" si="0"/>
        <v>0.23</v>
      </c>
      <c r="G11" s="50">
        <f t="shared" si="0"/>
        <v>0.18000000000000002</v>
      </c>
      <c r="H11" s="50">
        <f t="shared" si="0"/>
        <v>0</v>
      </c>
      <c r="I11" s="50">
        <f t="shared" si="2"/>
        <v>1</v>
      </c>
      <c r="J11" s="46"/>
      <c r="Y11" s="94"/>
      <c r="Z11" s="94"/>
      <c r="AA11" s="94"/>
      <c r="AB11" s="59"/>
    </row>
    <row r="12" spans="2:28" s="15" customFormat="1" x14ac:dyDescent="0.25">
      <c r="B12" s="115" t="s">
        <v>412</v>
      </c>
      <c r="C12" s="25" t="s">
        <v>160</v>
      </c>
      <c r="D12" s="50">
        <f t="shared" si="1"/>
        <v>0.55000000000000004</v>
      </c>
      <c r="E12" s="50">
        <f t="shared" si="0"/>
        <v>0.16</v>
      </c>
      <c r="F12" s="50">
        <f t="shared" si="0"/>
        <v>0.1</v>
      </c>
      <c r="G12" s="50">
        <f t="shared" si="0"/>
        <v>0.12</v>
      </c>
      <c r="H12" s="50">
        <f t="shared" si="0"/>
        <v>7.0000000000000007E-2</v>
      </c>
      <c r="I12" s="50">
        <f t="shared" si="2"/>
        <v>1</v>
      </c>
      <c r="J12" s="40"/>
      <c r="Y12" s="94"/>
      <c r="Z12" s="94"/>
      <c r="AA12" s="94"/>
      <c r="AB12" s="94"/>
    </row>
    <row r="13" spans="2:28" s="15" customFormat="1" x14ac:dyDescent="0.25">
      <c r="B13" s="115" t="s">
        <v>199</v>
      </c>
      <c r="C13" s="25" t="s">
        <v>165</v>
      </c>
      <c r="D13" s="50">
        <f t="shared" si="1"/>
        <v>0.13</v>
      </c>
      <c r="E13" s="50">
        <f t="shared" si="0"/>
        <v>0.22999999999999998</v>
      </c>
      <c r="F13" s="50">
        <f t="shared" si="0"/>
        <v>0.43</v>
      </c>
      <c r="G13" s="50">
        <f t="shared" si="0"/>
        <v>0.21</v>
      </c>
      <c r="H13" s="50">
        <f t="shared" si="0"/>
        <v>0</v>
      </c>
      <c r="I13" s="50">
        <f t="shared" si="2"/>
        <v>1</v>
      </c>
      <c r="J13" s="40"/>
      <c r="Y13" s="94"/>
      <c r="Z13" s="94"/>
      <c r="AA13" s="94"/>
      <c r="AB13" s="94"/>
    </row>
    <row r="14" spans="2:28" s="15" customFormat="1" x14ac:dyDescent="0.25">
      <c r="B14" s="115" t="s">
        <v>196</v>
      </c>
      <c r="C14" s="25" t="s">
        <v>174</v>
      </c>
      <c r="D14" s="50">
        <f t="shared" si="1"/>
        <v>0.64000000000000012</v>
      </c>
      <c r="E14" s="50">
        <f t="shared" si="0"/>
        <v>0.05</v>
      </c>
      <c r="F14" s="50">
        <f t="shared" si="0"/>
        <v>0.14000000000000001</v>
      </c>
      <c r="G14" s="50">
        <f t="shared" si="0"/>
        <v>0.08</v>
      </c>
      <c r="H14" s="50">
        <f t="shared" si="0"/>
        <v>0.09</v>
      </c>
      <c r="I14" s="50">
        <f t="shared" si="2"/>
        <v>1.0000000000000002</v>
      </c>
      <c r="J14" s="40"/>
      <c r="Y14" s="94"/>
      <c r="Z14" s="94"/>
      <c r="AA14" s="94"/>
      <c r="AB14" s="94"/>
    </row>
    <row r="15" spans="2:28" s="15" customFormat="1" x14ac:dyDescent="0.25">
      <c r="B15" s="115" t="s">
        <v>221</v>
      </c>
      <c r="C15" s="25" t="s">
        <v>227</v>
      </c>
      <c r="D15" s="50">
        <f t="shared" si="1"/>
        <v>0.2</v>
      </c>
      <c r="E15" s="50">
        <f t="shared" si="0"/>
        <v>0.4</v>
      </c>
      <c r="F15" s="50">
        <f t="shared" si="0"/>
        <v>0.22</v>
      </c>
      <c r="G15" s="50">
        <f t="shared" si="0"/>
        <v>0.18</v>
      </c>
      <c r="H15" s="50">
        <f t="shared" si="0"/>
        <v>0</v>
      </c>
      <c r="I15" s="50">
        <f t="shared" si="2"/>
        <v>1</v>
      </c>
      <c r="J15" s="40"/>
      <c r="Y15" s="94"/>
      <c r="Z15" s="94"/>
      <c r="AA15" s="94"/>
      <c r="AB15" s="94"/>
    </row>
    <row r="16" spans="2:28" s="15" customFormat="1" x14ac:dyDescent="0.25">
      <c r="B16" s="115" t="s">
        <v>195</v>
      </c>
      <c r="C16" s="25" t="s">
        <v>182</v>
      </c>
      <c r="D16" s="50">
        <f t="shared" si="1"/>
        <v>0.25</v>
      </c>
      <c r="E16" s="50">
        <f t="shared" si="0"/>
        <v>0.05</v>
      </c>
      <c r="F16" s="50">
        <f t="shared" si="0"/>
        <v>0.35</v>
      </c>
      <c r="G16" s="50">
        <f t="shared" si="0"/>
        <v>0.1</v>
      </c>
      <c r="H16" s="50">
        <f t="shared" si="0"/>
        <v>0.25</v>
      </c>
      <c r="I16" s="50">
        <f t="shared" si="2"/>
        <v>0.99999999999999989</v>
      </c>
      <c r="J16" s="60"/>
      <c r="Y16" s="94"/>
      <c r="Z16" s="94"/>
      <c r="AA16" s="94"/>
      <c r="AB16" s="94"/>
    </row>
    <row r="17" spans="2:28" s="15" customFormat="1" x14ac:dyDescent="0.25">
      <c r="B17" s="116" t="s">
        <v>194</v>
      </c>
      <c r="C17" s="32" t="s">
        <v>187</v>
      </c>
      <c r="D17" s="61">
        <f t="shared" si="1"/>
        <v>0.59000000000000008</v>
      </c>
      <c r="E17" s="61">
        <f t="shared" si="0"/>
        <v>0.05</v>
      </c>
      <c r="F17" s="61">
        <f t="shared" si="0"/>
        <v>0.08</v>
      </c>
      <c r="G17" s="61">
        <f t="shared" si="0"/>
        <v>0</v>
      </c>
      <c r="H17" s="61">
        <f t="shared" si="0"/>
        <v>0.28000000000000003</v>
      </c>
      <c r="I17" s="61">
        <f t="shared" si="2"/>
        <v>1</v>
      </c>
      <c r="J17" s="54"/>
      <c r="Y17" s="94"/>
      <c r="Z17" s="94"/>
      <c r="AA17" s="94"/>
      <c r="AB17" s="94"/>
    </row>
    <row r="18" spans="2:28" x14ac:dyDescent="0.25">
      <c r="B18" s="3"/>
      <c r="C18" s="63" t="s">
        <v>373</v>
      </c>
      <c r="D18" s="64">
        <f>AVERAGE(D8:D17)</f>
        <v>0.43550000000000005</v>
      </c>
      <c r="E18" s="64">
        <f>AVERAGE(E8:E17)</f>
        <v>0.1895</v>
      </c>
      <c r="F18" s="64">
        <f>AVERAGE(F8:F17)</f>
        <v>0.184</v>
      </c>
      <c r="G18" s="64">
        <f>AVERAGE(G8:G17)</f>
        <v>9.5999999999999988E-2</v>
      </c>
      <c r="H18" s="64">
        <f>AVERAGE(H8:H17)</f>
        <v>9.5000000000000001E-2</v>
      </c>
      <c r="I18" s="52">
        <f t="shared" si="2"/>
        <v>0.99999999999999989</v>
      </c>
      <c r="J18" s="9"/>
      <c r="AB18" s="59"/>
    </row>
    <row r="19" spans="2:28" x14ac:dyDescent="0.25">
      <c r="B19" s="3"/>
      <c r="C19" s="11"/>
      <c r="D19" s="3"/>
      <c r="E19" s="3"/>
      <c r="F19" s="3"/>
      <c r="G19" s="3"/>
      <c r="H19" s="3"/>
      <c r="I19" s="34"/>
      <c r="J19" s="8"/>
      <c r="AB19" s="59"/>
    </row>
    <row r="20" spans="2:28" x14ac:dyDescent="0.25">
      <c r="B20" s="3"/>
      <c r="C20" s="13"/>
      <c r="D20" s="3"/>
      <c r="E20" s="3"/>
      <c r="F20" s="3"/>
      <c r="G20" s="3"/>
      <c r="H20" s="3"/>
      <c r="I20" s="33"/>
      <c r="J20" s="8"/>
      <c r="AB20" s="59"/>
    </row>
    <row r="21" spans="2:28" x14ac:dyDescent="0.25">
      <c r="B21" s="3"/>
      <c r="C21" s="11"/>
      <c r="D21" s="3"/>
      <c r="E21" s="3"/>
      <c r="F21" s="3"/>
      <c r="G21" s="3"/>
      <c r="H21" s="3"/>
      <c r="I21" s="34"/>
      <c r="J21" s="8"/>
      <c r="AB21" s="59"/>
    </row>
    <row r="22" spans="2:28" x14ac:dyDescent="0.25">
      <c r="B22" s="3"/>
      <c r="C22" s="11"/>
      <c r="D22" s="3"/>
      <c r="E22" s="3"/>
      <c r="F22" s="3"/>
      <c r="G22" s="3"/>
      <c r="H22" s="3"/>
      <c r="I22" s="34"/>
      <c r="J22" s="8"/>
      <c r="AB22" s="59"/>
    </row>
    <row r="23" spans="2:28" x14ac:dyDescent="0.25">
      <c r="B23" s="3"/>
      <c r="C23" s="11"/>
      <c r="D23" s="3"/>
      <c r="E23" s="3"/>
      <c r="F23" s="3"/>
      <c r="G23" s="3"/>
      <c r="H23" s="3"/>
      <c r="I23" s="34"/>
      <c r="J23" s="8"/>
    </row>
    <row r="24" spans="2:28" x14ac:dyDescent="0.25">
      <c r="B24" s="3"/>
      <c r="C24" s="11"/>
      <c r="D24" s="3"/>
      <c r="E24" s="3"/>
      <c r="F24" s="3"/>
      <c r="G24" s="3"/>
      <c r="H24" s="3"/>
      <c r="I24" s="34"/>
      <c r="J24" s="8"/>
    </row>
    <row r="25" spans="2:28" x14ac:dyDescent="0.25">
      <c r="B25" s="3"/>
      <c r="C25" s="11"/>
      <c r="D25" s="3"/>
      <c r="E25" s="3"/>
      <c r="F25" s="3"/>
      <c r="G25" s="3"/>
      <c r="H25" s="3"/>
      <c r="I25" s="33"/>
      <c r="J25" s="40"/>
    </row>
    <row r="26" spans="2:28" ht="12.75" customHeight="1" x14ac:dyDescent="0.25">
      <c r="B26" s="3"/>
      <c r="C26" s="3"/>
      <c r="D26" s="3"/>
      <c r="E26" s="3"/>
      <c r="F26" s="3"/>
      <c r="G26" s="3"/>
      <c r="H26" s="3"/>
      <c r="I26" s="3"/>
      <c r="J26" s="3"/>
    </row>
    <row r="27" spans="2:28" x14ac:dyDescent="0.25">
      <c r="B27" s="3"/>
      <c r="C27" s="13"/>
      <c r="D27" s="3"/>
      <c r="E27" s="3"/>
      <c r="F27" s="3"/>
      <c r="G27" s="3"/>
      <c r="H27" s="3"/>
      <c r="I27" s="33"/>
      <c r="J27" s="8"/>
      <c r="AB27" s="59"/>
    </row>
    <row r="28" spans="2:28" ht="18.75" x14ac:dyDescent="0.3">
      <c r="B28" s="67"/>
      <c r="C28" s="13"/>
      <c r="D28" s="3"/>
      <c r="E28" s="3"/>
      <c r="F28" s="3"/>
      <c r="G28" s="3"/>
      <c r="H28" s="3"/>
      <c r="I28" s="33"/>
      <c r="J28" s="8"/>
      <c r="AB28" s="59"/>
    </row>
    <row r="29" spans="2:28" x14ac:dyDescent="0.25">
      <c r="B29" s="3"/>
      <c r="C29" s="13"/>
      <c r="D29" s="3"/>
      <c r="E29" s="3"/>
      <c r="F29" s="3"/>
      <c r="G29" s="3"/>
      <c r="H29" s="3"/>
      <c r="I29" s="33"/>
      <c r="J29" s="8"/>
    </row>
    <row r="30" spans="2:28" ht="15.75" x14ac:dyDescent="0.25">
      <c r="B30" s="68"/>
      <c r="C30" s="3"/>
      <c r="D30" s="3"/>
      <c r="E30" s="3"/>
      <c r="F30" s="3"/>
      <c r="G30" s="3"/>
      <c r="H30" s="3"/>
      <c r="I30" s="3"/>
      <c r="J30" s="3"/>
    </row>
    <row r="31" spans="2:28" ht="12" customHeight="1" x14ac:dyDescent="0.25">
      <c r="B31" s="3"/>
      <c r="C31" s="35"/>
      <c r="D31" s="100"/>
      <c r="E31" s="100"/>
      <c r="F31" s="100"/>
      <c r="G31" s="100"/>
      <c r="H31" s="100"/>
      <c r="I31" s="100"/>
      <c r="J31" s="35"/>
      <c r="AB31" s="59"/>
    </row>
    <row r="32" spans="2:28" ht="12" customHeight="1" x14ac:dyDescent="0.25">
      <c r="B32" s="3"/>
      <c r="C32" s="13"/>
      <c r="D32" s="3"/>
      <c r="E32" s="3"/>
      <c r="F32" s="3"/>
      <c r="G32" s="3"/>
      <c r="H32" s="3"/>
      <c r="I32" s="33"/>
      <c r="J32" s="8"/>
    </row>
    <row r="33" spans="2:28" x14ac:dyDescent="0.25">
      <c r="B33" s="3"/>
      <c r="C33" s="22"/>
      <c r="D33" s="3"/>
      <c r="E33" s="3"/>
      <c r="F33" s="3"/>
      <c r="G33" s="3"/>
      <c r="H33" s="3"/>
      <c r="I33" s="34"/>
      <c r="J33" s="46"/>
      <c r="AB33" s="59"/>
    </row>
    <row r="34" spans="2:28" ht="12" customHeight="1" x14ac:dyDescent="0.25">
      <c r="B34" s="3"/>
      <c r="C34" s="13"/>
      <c r="D34" s="3"/>
      <c r="E34" s="3"/>
      <c r="F34" s="3"/>
      <c r="G34" s="3"/>
      <c r="H34" s="3"/>
      <c r="I34" s="33"/>
      <c r="J34" s="8"/>
      <c r="AB34" s="59"/>
    </row>
    <row r="35" spans="2:28" x14ac:dyDescent="0.25">
      <c r="B35" s="3"/>
      <c r="C35" s="13"/>
      <c r="D35" s="3"/>
      <c r="E35" s="3"/>
      <c r="F35" s="3"/>
      <c r="G35" s="3"/>
      <c r="H35" s="3"/>
      <c r="I35" s="34"/>
      <c r="J35" s="22"/>
      <c r="AB35" s="59"/>
    </row>
    <row r="36" spans="2:28" ht="12" customHeight="1" x14ac:dyDescent="0.25">
      <c r="B36" s="3"/>
      <c r="C36" s="13"/>
      <c r="D36" s="3"/>
      <c r="E36" s="3"/>
      <c r="F36" s="3"/>
      <c r="G36" s="3"/>
      <c r="H36" s="3"/>
      <c r="I36" s="33"/>
      <c r="J36" s="8"/>
    </row>
    <row r="37" spans="2:28" x14ac:dyDescent="0.25">
      <c r="B37" s="3"/>
      <c r="C37" s="13"/>
      <c r="D37" s="3"/>
      <c r="E37" s="3"/>
      <c r="F37" s="3"/>
      <c r="G37" s="3"/>
      <c r="H37" s="3"/>
      <c r="I37" s="34"/>
      <c r="J37" s="8"/>
    </row>
    <row r="38" spans="2:28" ht="12" customHeight="1" x14ac:dyDescent="0.25">
      <c r="B38" s="3"/>
      <c r="C38" s="13"/>
      <c r="D38" s="3"/>
      <c r="E38" s="3"/>
      <c r="F38" s="3"/>
      <c r="G38" s="3"/>
      <c r="H38" s="3"/>
      <c r="I38" s="33"/>
      <c r="J38" s="8"/>
      <c r="AB38" s="59"/>
    </row>
    <row r="39" spans="2:28" x14ac:dyDescent="0.25">
      <c r="B39" s="3"/>
      <c r="C39" s="13"/>
      <c r="D39" s="3"/>
      <c r="E39" s="3"/>
      <c r="F39" s="3"/>
      <c r="G39" s="3"/>
      <c r="H39" s="3"/>
      <c r="I39" s="34"/>
      <c r="J39" s="8"/>
      <c r="AB39" s="59"/>
    </row>
    <row r="40" spans="2:28" ht="12" customHeight="1" x14ac:dyDescent="0.25">
      <c r="B40" s="3"/>
      <c r="C40" s="13"/>
      <c r="D40" s="3"/>
      <c r="E40" s="3"/>
      <c r="F40" s="3"/>
      <c r="G40" s="3"/>
      <c r="H40" s="3"/>
      <c r="I40" s="33"/>
      <c r="J40" s="8"/>
      <c r="AB40" s="59"/>
    </row>
    <row r="41" spans="2:28" x14ac:dyDescent="0.25">
      <c r="B41" s="3"/>
      <c r="C41" s="13"/>
      <c r="D41" s="3"/>
      <c r="E41" s="3"/>
      <c r="F41" s="3"/>
      <c r="G41" s="3"/>
      <c r="H41" s="3"/>
      <c r="I41" s="34"/>
      <c r="J41" s="40"/>
    </row>
    <row r="42" spans="2:28" ht="12" customHeight="1" x14ac:dyDescent="0.25">
      <c r="B42" s="3"/>
      <c r="C42" s="13"/>
      <c r="D42" s="3"/>
      <c r="E42" s="3"/>
      <c r="F42" s="3"/>
      <c r="G42" s="3"/>
      <c r="H42" s="3"/>
      <c r="I42" s="33"/>
      <c r="J42" s="8"/>
      <c r="AB42" s="59"/>
    </row>
    <row r="43" spans="2:28" ht="12" customHeight="1" x14ac:dyDescent="0.25">
      <c r="B43" s="3"/>
      <c r="C43" s="13"/>
      <c r="D43" s="3"/>
      <c r="E43" s="3"/>
      <c r="F43" s="3"/>
      <c r="G43" s="3"/>
      <c r="H43" s="3"/>
      <c r="I43" s="33"/>
      <c r="J43" s="8"/>
      <c r="AB43" s="57"/>
    </row>
    <row r="44" spans="2:28" ht="12.75" customHeight="1" x14ac:dyDescent="0.25">
      <c r="B44" s="3"/>
      <c r="C44" s="13"/>
      <c r="D44" s="3"/>
      <c r="E44" s="3"/>
      <c r="F44" s="3"/>
      <c r="G44" s="3"/>
      <c r="H44" s="3"/>
      <c r="I44" s="33"/>
      <c r="J44" s="8"/>
    </row>
    <row r="45" spans="2:28" ht="15.75" x14ac:dyDescent="0.25">
      <c r="B45" s="68"/>
      <c r="C45" s="3"/>
      <c r="D45" s="3"/>
      <c r="E45" s="3"/>
      <c r="F45" s="3"/>
      <c r="G45" s="3"/>
      <c r="H45" s="3"/>
      <c r="I45" s="3"/>
      <c r="J45" s="3"/>
      <c r="AB45" s="57"/>
    </row>
    <row r="46" spans="2:28" x14ac:dyDescent="0.25">
      <c r="B46" s="3"/>
      <c r="C46" s="35"/>
      <c r="D46" s="100"/>
      <c r="E46" s="100"/>
      <c r="F46" s="100"/>
      <c r="G46" s="100"/>
      <c r="H46" s="100"/>
      <c r="I46" s="100"/>
      <c r="J46" s="35"/>
      <c r="AB46" s="57"/>
    </row>
    <row r="47" spans="2:28" ht="12" customHeight="1" x14ac:dyDescent="0.25">
      <c r="B47" s="3"/>
      <c r="C47" s="13"/>
      <c r="D47" s="3"/>
      <c r="E47" s="3"/>
      <c r="F47" s="3"/>
      <c r="G47" s="3"/>
      <c r="H47" s="3"/>
      <c r="I47" s="33"/>
      <c r="J47" s="8"/>
    </row>
    <row r="48" spans="2:28" x14ac:dyDescent="0.25">
      <c r="B48" s="3"/>
      <c r="C48" s="11"/>
      <c r="D48" s="3"/>
      <c r="E48" s="3"/>
      <c r="F48" s="3"/>
      <c r="G48" s="3"/>
      <c r="H48" s="3"/>
      <c r="I48" s="33"/>
      <c r="J48" s="40"/>
    </row>
    <row r="49" spans="2:28" ht="12" customHeight="1" x14ac:dyDescent="0.25">
      <c r="B49" s="3"/>
      <c r="C49" s="11"/>
      <c r="D49" s="3"/>
      <c r="E49" s="3"/>
      <c r="F49" s="3"/>
      <c r="G49" s="3"/>
      <c r="H49" s="3"/>
      <c r="I49" s="33"/>
      <c r="J49" s="40"/>
      <c r="M49" s="15"/>
      <c r="N49" s="94" t="s">
        <v>407</v>
      </c>
      <c r="O49" s="94" t="s">
        <v>240</v>
      </c>
      <c r="P49" s="94" t="s">
        <v>238</v>
      </c>
      <c r="Q49" s="94" t="s">
        <v>239</v>
      </c>
      <c r="R49" s="94" t="s">
        <v>408</v>
      </c>
      <c r="S49" s="94" t="s">
        <v>376</v>
      </c>
      <c r="T49" s="94" t="s">
        <v>409</v>
      </c>
      <c r="U49" s="94" t="s">
        <v>410</v>
      </c>
      <c r="AB49" s="59"/>
    </row>
    <row r="50" spans="2:28" x14ac:dyDescent="0.25">
      <c r="B50" s="3"/>
      <c r="C50" s="11"/>
      <c r="D50" s="3"/>
      <c r="E50" s="3"/>
      <c r="F50" s="3"/>
      <c r="G50" s="3"/>
      <c r="H50" s="3"/>
      <c r="I50" s="33"/>
      <c r="J50" s="40"/>
      <c r="M50" s="15" t="str">
        <f>U50&amp;"_"&amp;O50</f>
        <v>BB_Crop</v>
      </c>
      <c r="N50" s="94">
        <v>2017</v>
      </c>
      <c r="O50" s="94" t="s">
        <v>3</v>
      </c>
      <c r="P50" s="94">
        <v>1</v>
      </c>
      <c r="Q50" s="94">
        <v>1</v>
      </c>
      <c r="R50" s="94">
        <v>0.31</v>
      </c>
      <c r="S50" s="94">
        <v>3</v>
      </c>
      <c r="T50" s="94">
        <v>500</v>
      </c>
      <c r="U50" s="94" t="s">
        <v>220</v>
      </c>
      <c r="AB50" s="59"/>
    </row>
    <row r="51" spans="2:28" ht="12" customHeight="1" x14ac:dyDescent="0.25">
      <c r="B51" s="3"/>
      <c r="C51" s="11"/>
      <c r="D51" s="3"/>
      <c r="E51" s="3"/>
      <c r="F51" s="3"/>
      <c r="G51" s="3"/>
      <c r="H51" s="3"/>
      <c r="I51" s="33"/>
      <c r="J51" s="40"/>
      <c r="M51" s="15" t="str">
        <f t="shared" ref="M51:M114" si="3">U51&amp;"_"&amp;O51</f>
        <v>BB_Crop</v>
      </c>
      <c r="N51" s="94">
        <v>2017</v>
      </c>
      <c r="O51" s="94" t="s">
        <v>3</v>
      </c>
      <c r="P51" s="94">
        <v>10</v>
      </c>
      <c r="Q51" s="94">
        <v>2</v>
      </c>
      <c r="R51" s="94">
        <v>0.26</v>
      </c>
      <c r="S51" s="94">
        <v>3</v>
      </c>
      <c r="T51" s="94">
        <v>80</v>
      </c>
      <c r="U51" s="94" t="s">
        <v>220</v>
      </c>
    </row>
    <row r="52" spans="2:28" x14ac:dyDescent="0.25">
      <c r="B52" s="3"/>
      <c r="C52" s="11"/>
      <c r="D52" s="3"/>
      <c r="E52" s="3"/>
      <c r="F52" s="3"/>
      <c r="G52" s="3"/>
      <c r="H52" s="3"/>
      <c r="I52" s="33"/>
      <c r="J52" s="40"/>
      <c r="M52" s="15" t="str">
        <f t="shared" si="3"/>
        <v>BB_Crop</v>
      </c>
      <c r="N52" s="94">
        <v>2017</v>
      </c>
      <c r="O52" s="94" t="s">
        <v>3</v>
      </c>
      <c r="P52" s="94">
        <v>12</v>
      </c>
      <c r="Q52" s="94">
        <v>4</v>
      </c>
      <c r="R52" s="94">
        <v>0.1</v>
      </c>
      <c r="S52" s="94">
        <v>4</v>
      </c>
      <c r="T52" s="94">
        <v>60</v>
      </c>
      <c r="U52" s="94" t="s">
        <v>220</v>
      </c>
    </row>
    <row r="53" spans="2:28" ht="12" customHeight="1" x14ac:dyDescent="0.25">
      <c r="B53" s="3"/>
      <c r="C53" s="11"/>
      <c r="D53" s="3"/>
      <c r="E53" s="3"/>
      <c r="F53" s="3"/>
      <c r="G53" s="3"/>
      <c r="H53" s="3"/>
      <c r="I53" s="33"/>
      <c r="J53" s="40"/>
      <c r="M53" s="15" t="str">
        <f t="shared" si="3"/>
        <v>BB_Crop</v>
      </c>
      <c r="N53" s="94">
        <v>2017</v>
      </c>
      <c r="O53" s="94" t="s">
        <v>3</v>
      </c>
      <c r="P53" s="94">
        <v>16</v>
      </c>
      <c r="Q53" s="94">
        <v>5</v>
      </c>
      <c r="R53" s="94">
        <v>0.08</v>
      </c>
      <c r="S53" s="94">
        <v>2</v>
      </c>
      <c r="T53" s="94">
        <v>120</v>
      </c>
      <c r="U53" s="94" t="s">
        <v>220</v>
      </c>
      <c r="AB53" s="59"/>
    </row>
    <row r="54" spans="2:28" x14ac:dyDescent="0.25">
      <c r="B54" s="3"/>
      <c r="C54" s="11"/>
      <c r="D54" s="3"/>
      <c r="E54" s="3"/>
      <c r="F54" s="3"/>
      <c r="G54" s="3"/>
      <c r="H54" s="3"/>
      <c r="I54" s="33"/>
      <c r="J54" s="8"/>
      <c r="M54" s="15" t="str">
        <f t="shared" si="3"/>
        <v>BB_Crop</v>
      </c>
      <c r="N54" s="94">
        <v>2017</v>
      </c>
      <c r="O54" s="94" t="s">
        <v>3</v>
      </c>
      <c r="P54" s="94">
        <v>26</v>
      </c>
      <c r="Q54" s="94">
        <v>8</v>
      </c>
      <c r="R54" s="94">
        <v>0.01</v>
      </c>
      <c r="S54" s="94">
        <v>4</v>
      </c>
      <c r="T54" s="94">
        <v>120</v>
      </c>
      <c r="U54" s="94" t="s">
        <v>220</v>
      </c>
    </row>
    <row r="55" spans="2:28" ht="12" customHeight="1" x14ac:dyDescent="0.25">
      <c r="B55" s="3"/>
      <c r="C55" s="11"/>
      <c r="D55" s="3"/>
      <c r="E55" s="3"/>
      <c r="F55" s="3"/>
      <c r="G55" s="3"/>
      <c r="H55" s="3"/>
      <c r="I55" s="33"/>
      <c r="J55" s="8"/>
      <c r="M55" s="15" t="str">
        <f t="shared" si="3"/>
        <v>BB_Forest</v>
      </c>
      <c r="N55" s="94">
        <v>2017</v>
      </c>
      <c r="O55" s="94" t="s">
        <v>260</v>
      </c>
      <c r="P55" s="94">
        <v>18</v>
      </c>
      <c r="Q55" s="94">
        <v>3</v>
      </c>
      <c r="R55" s="94">
        <v>0.1</v>
      </c>
      <c r="S55" s="94">
        <v>8</v>
      </c>
      <c r="T55" s="94">
        <v>15</v>
      </c>
      <c r="U55" s="94" t="s">
        <v>220</v>
      </c>
      <c r="AB55" s="59"/>
    </row>
    <row r="56" spans="2:28" x14ac:dyDescent="0.25">
      <c r="B56" s="3"/>
      <c r="C56" s="11"/>
      <c r="D56" s="3"/>
      <c r="E56" s="3"/>
      <c r="F56" s="3"/>
      <c r="G56" s="3"/>
      <c r="H56" s="3"/>
      <c r="I56" s="33"/>
      <c r="J56" s="40"/>
      <c r="M56" s="15" t="str">
        <f t="shared" si="3"/>
        <v>BB_Farmstead</v>
      </c>
      <c r="N56" s="94">
        <v>2017</v>
      </c>
      <c r="O56" s="94" t="s">
        <v>411</v>
      </c>
      <c r="P56" s="94">
        <v>13</v>
      </c>
      <c r="Q56" s="94">
        <v>6</v>
      </c>
      <c r="R56" s="94">
        <v>0.01</v>
      </c>
      <c r="S56" s="94">
        <v>1</v>
      </c>
      <c r="T56" s="94">
        <v>100</v>
      </c>
      <c r="U56" s="94" t="s">
        <v>220</v>
      </c>
    </row>
    <row r="57" spans="2:28" ht="12" customHeight="1" x14ac:dyDescent="0.25">
      <c r="B57" s="3"/>
      <c r="C57" s="14"/>
      <c r="D57" s="3"/>
      <c r="E57" s="3"/>
      <c r="F57" s="3"/>
      <c r="G57" s="3"/>
      <c r="H57" s="3"/>
      <c r="I57" s="33"/>
      <c r="J57" s="9"/>
      <c r="M57" s="15" t="str">
        <f t="shared" si="3"/>
        <v>BB_Farmstead</v>
      </c>
      <c r="N57" s="94">
        <v>2017</v>
      </c>
      <c r="O57" s="94" t="s">
        <v>411</v>
      </c>
      <c r="P57" s="94">
        <v>22</v>
      </c>
      <c r="Q57" s="94">
        <v>7</v>
      </c>
      <c r="R57" s="94">
        <v>0.02</v>
      </c>
      <c r="S57" s="94">
        <v>2</v>
      </c>
      <c r="T57" s="94">
        <v>50</v>
      </c>
      <c r="U57" s="94" t="s">
        <v>220</v>
      </c>
    </row>
    <row r="58" spans="2:28" x14ac:dyDescent="0.25">
      <c r="B58" s="3"/>
      <c r="C58" s="11"/>
      <c r="D58" s="3"/>
      <c r="E58" s="3"/>
      <c r="F58" s="3"/>
      <c r="G58" s="3"/>
      <c r="H58" s="3"/>
      <c r="I58" s="33"/>
      <c r="J58" s="23"/>
      <c r="M58" s="15" t="str">
        <f t="shared" si="3"/>
        <v>BB_Farmstead</v>
      </c>
      <c r="N58" s="94">
        <v>2017</v>
      </c>
      <c r="O58" s="94" t="s">
        <v>411</v>
      </c>
      <c r="P58" s="94">
        <v>26</v>
      </c>
      <c r="Q58" s="94">
        <v>8</v>
      </c>
      <c r="R58" s="94">
        <v>0.01</v>
      </c>
      <c r="S58" s="94">
        <v>4</v>
      </c>
      <c r="T58" s="94">
        <v>120</v>
      </c>
      <c r="U58" s="94" t="s">
        <v>220</v>
      </c>
      <c r="AB58" s="59"/>
    </row>
    <row r="59" spans="2:28" ht="12" customHeight="1" x14ac:dyDescent="0.25">
      <c r="B59" s="7"/>
      <c r="C59" s="7"/>
      <c r="D59" s="7"/>
      <c r="E59" s="7"/>
      <c r="F59" s="7"/>
      <c r="G59" s="7"/>
      <c r="H59" s="7"/>
      <c r="I59" s="7"/>
      <c r="J59" s="7"/>
      <c r="M59" s="15" t="str">
        <f t="shared" si="3"/>
        <v>BB_Pasture</v>
      </c>
      <c r="N59" s="94">
        <v>2017</v>
      </c>
      <c r="O59" s="94" t="s">
        <v>1</v>
      </c>
      <c r="P59" s="94">
        <v>18</v>
      </c>
      <c r="Q59" s="94">
        <v>3</v>
      </c>
      <c r="R59" s="94">
        <v>0.03</v>
      </c>
      <c r="S59" s="94">
        <v>1</v>
      </c>
      <c r="T59" s="94">
        <v>30</v>
      </c>
      <c r="U59" s="94" t="s">
        <v>220</v>
      </c>
    </row>
    <row r="60" spans="2:28" x14ac:dyDescent="0.25">
      <c r="M60" s="15" t="str">
        <f t="shared" si="3"/>
        <v>BB_Pasture</v>
      </c>
      <c r="N60" s="94">
        <v>2017</v>
      </c>
      <c r="O60" s="94" t="s">
        <v>1</v>
      </c>
      <c r="P60" s="94">
        <v>26</v>
      </c>
      <c r="Q60" s="94">
        <v>8</v>
      </c>
      <c r="R60" s="94">
        <v>0.01</v>
      </c>
      <c r="S60" s="94">
        <v>4</v>
      </c>
      <c r="T60" s="94">
        <v>120</v>
      </c>
      <c r="U60" s="94" t="s">
        <v>220</v>
      </c>
    </row>
    <row r="61" spans="2:28" x14ac:dyDescent="0.25">
      <c r="M61" s="15" t="str">
        <f t="shared" si="3"/>
        <v>BB_Range</v>
      </c>
      <c r="N61" s="94">
        <v>2017</v>
      </c>
      <c r="O61" s="94" t="s">
        <v>2</v>
      </c>
      <c r="P61" s="94">
        <v>18</v>
      </c>
      <c r="Q61" s="94">
        <v>3</v>
      </c>
      <c r="R61" s="94">
        <v>0.05</v>
      </c>
      <c r="S61" s="94">
        <v>2</v>
      </c>
      <c r="T61" s="94">
        <v>1200</v>
      </c>
      <c r="U61" s="94" t="s">
        <v>220</v>
      </c>
    </row>
    <row r="62" spans="2:28" x14ac:dyDescent="0.25">
      <c r="M62" s="15" t="str">
        <f t="shared" si="3"/>
        <v>BB_Range</v>
      </c>
      <c r="N62" s="94">
        <v>2017</v>
      </c>
      <c r="O62" s="94" t="s">
        <v>2</v>
      </c>
      <c r="P62" s="94">
        <v>26</v>
      </c>
      <c r="Q62" s="94">
        <v>8</v>
      </c>
      <c r="R62" s="94">
        <v>0.01</v>
      </c>
      <c r="S62" s="94">
        <v>4</v>
      </c>
      <c r="T62" s="94">
        <v>120</v>
      </c>
      <c r="U62" s="94" t="s">
        <v>220</v>
      </c>
    </row>
    <row r="63" spans="2:28" x14ac:dyDescent="0.25">
      <c r="M63" s="15" t="str">
        <f t="shared" si="3"/>
        <v>NC_Crop</v>
      </c>
      <c r="N63" s="94">
        <v>2017</v>
      </c>
      <c r="O63" s="94" t="s">
        <v>3</v>
      </c>
      <c r="P63" s="94">
        <v>1</v>
      </c>
      <c r="Q63" s="94">
        <v>1</v>
      </c>
      <c r="R63" s="94">
        <v>0.35</v>
      </c>
      <c r="S63" s="94">
        <v>3</v>
      </c>
      <c r="T63" s="94">
        <v>400</v>
      </c>
      <c r="U63" s="94" t="s">
        <v>192</v>
      </c>
    </row>
    <row r="64" spans="2:28" x14ac:dyDescent="0.25">
      <c r="M64" s="15" t="str">
        <f t="shared" si="3"/>
        <v>NC_Crop</v>
      </c>
      <c r="N64" s="94">
        <v>2017</v>
      </c>
      <c r="O64" s="94" t="s">
        <v>3</v>
      </c>
      <c r="P64" s="94">
        <v>10</v>
      </c>
      <c r="Q64" s="94">
        <v>3</v>
      </c>
      <c r="R64" s="94">
        <v>0.2</v>
      </c>
      <c r="S64" s="94">
        <v>2</v>
      </c>
      <c r="T64" s="94">
        <v>25</v>
      </c>
      <c r="U64" s="94" t="s">
        <v>192</v>
      </c>
      <c r="AB64" s="59"/>
    </row>
    <row r="65" spans="13:28" x14ac:dyDescent="0.25">
      <c r="M65" s="15" t="str">
        <f t="shared" si="3"/>
        <v>NC_Crop</v>
      </c>
      <c r="N65" s="94">
        <v>2017</v>
      </c>
      <c r="O65" s="94" t="s">
        <v>3</v>
      </c>
      <c r="P65" s="94">
        <v>22</v>
      </c>
      <c r="Q65" s="94">
        <v>4</v>
      </c>
      <c r="R65" s="94">
        <v>0.1</v>
      </c>
      <c r="S65" s="94">
        <v>2</v>
      </c>
      <c r="T65" s="94">
        <v>5</v>
      </c>
      <c r="U65" s="94" t="s">
        <v>192</v>
      </c>
    </row>
    <row r="66" spans="13:28" x14ac:dyDescent="0.25">
      <c r="M66" s="15" t="str">
        <f t="shared" si="3"/>
        <v>NC_Forest</v>
      </c>
      <c r="N66" s="94">
        <v>2017</v>
      </c>
      <c r="O66" s="94" t="s">
        <v>260</v>
      </c>
      <c r="P66" s="94">
        <v>21</v>
      </c>
      <c r="Q66" s="94">
        <v>2</v>
      </c>
      <c r="R66" s="94">
        <v>0.25</v>
      </c>
      <c r="U66" s="94" t="s">
        <v>192</v>
      </c>
    </row>
    <row r="67" spans="13:28" x14ac:dyDescent="0.25">
      <c r="M67" s="15" t="str">
        <f t="shared" si="3"/>
        <v>NC_Range</v>
      </c>
      <c r="N67" s="94">
        <v>2017</v>
      </c>
      <c r="O67" s="94" t="s">
        <v>2</v>
      </c>
      <c r="P67" s="94">
        <v>21</v>
      </c>
      <c r="Q67" s="94">
        <v>2</v>
      </c>
      <c r="R67" s="94">
        <v>0.1</v>
      </c>
      <c r="S67" s="94">
        <v>1</v>
      </c>
      <c r="T67" s="94">
        <v>600</v>
      </c>
      <c r="U67" s="94" t="s">
        <v>192</v>
      </c>
    </row>
    <row r="68" spans="13:28" x14ac:dyDescent="0.25">
      <c r="M68" s="15" t="str">
        <f t="shared" si="3"/>
        <v>NE_Crop</v>
      </c>
      <c r="N68" s="94">
        <v>2017</v>
      </c>
      <c r="O68" s="94" t="s">
        <v>3</v>
      </c>
      <c r="P68" s="94">
        <v>10</v>
      </c>
      <c r="Q68" s="94">
        <v>2</v>
      </c>
      <c r="R68" s="94">
        <v>0.3</v>
      </c>
      <c r="S68" s="94">
        <v>1</v>
      </c>
      <c r="T68" s="94">
        <v>100</v>
      </c>
      <c r="U68" s="94" t="s">
        <v>193</v>
      </c>
    </row>
    <row r="69" spans="13:28" x14ac:dyDescent="0.25">
      <c r="M69" s="15" t="str">
        <f t="shared" si="3"/>
        <v>NE_Crop</v>
      </c>
      <c r="N69" s="94">
        <v>2017</v>
      </c>
      <c r="O69" s="94" t="s">
        <v>3</v>
      </c>
      <c r="P69" s="94">
        <v>16</v>
      </c>
      <c r="Q69" s="94">
        <v>3</v>
      </c>
      <c r="R69" s="94">
        <v>0.05</v>
      </c>
      <c r="S69" s="94">
        <v>1</v>
      </c>
      <c r="T69" s="94">
        <v>40</v>
      </c>
      <c r="U69" s="94" t="s">
        <v>193</v>
      </c>
      <c r="AB69" s="59"/>
    </row>
    <row r="70" spans="13:28" x14ac:dyDescent="0.25">
      <c r="M70" s="15" t="str">
        <f t="shared" si="3"/>
        <v>NE_Forest</v>
      </c>
      <c r="N70" s="94">
        <v>2017</v>
      </c>
      <c r="O70" s="94" t="s">
        <v>260</v>
      </c>
      <c r="P70" s="94">
        <v>18</v>
      </c>
      <c r="Q70" s="94">
        <v>1</v>
      </c>
      <c r="R70" s="94">
        <v>0.25</v>
      </c>
      <c r="S70" s="94">
        <v>7</v>
      </c>
      <c r="T70" s="94">
        <v>60</v>
      </c>
      <c r="U70" s="94" t="s">
        <v>193</v>
      </c>
    </row>
    <row r="71" spans="13:28" x14ac:dyDescent="0.25">
      <c r="M71" s="15" t="str">
        <f t="shared" si="3"/>
        <v>NE_Farmstead</v>
      </c>
      <c r="N71" s="94">
        <v>2017</v>
      </c>
      <c r="O71" s="94" t="s">
        <v>411</v>
      </c>
      <c r="P71" s="94">
        <v>16</v>
      </c>
      <c r="Q71" s="94">
        <v>3</v>
      </c>
      <c r="R71" s="94">
        <v>0.25</v>
      </c>
      <c r="S71" s="94">
        <v>3</v>
      </c>
      <c r="T71" s="94">
        <v>100</v>
      </c>
      <c r="U71" s="94" t="s">
        <v>193</v>
      </c>
      <c r="AB71" s="59"/>
    </row>
    <row r="72" spans="13:28" x14ac:dyDescent="0.25">
      <c r="M72" s="15" t="str">
        <f t="shared" si="3"/>
        <v>NE_Pasture</v>
      </c>
      <c r="N72" s="94">
        <v>2017</v>
      </c>
      <c r="O72" s="94" t="s">
        <v>1</v>
      </c>
      <c r="P72" s="94">
        <v>18</v>
      </c>
      <c r="Q72" s="94">
        <v>1</v>
      </c>
      <c r="R72" s="94">
        <v>0.05</v>
      </c>
      <c r="S72" s="94">
        <v>2</v>
      </c>
      <c r="T72" s="94">
        <v>200</v>
      </c>
      <c r="U72" s="94" t="s">
        <v>193</v>
      </c>
    </row>
    <row r="73" spans="13:28" x14ac:dyDescent="0.25">
      <c r="M73" s="15" t="str">
        <f t="shared" si="3"/>
        <v>NE_Range</v>
      </c>
      <c r="N73" s="94">
        <v>2017</v>
      </c>
      <c r="O73" s="94" t="s">
        <v>2</v>
      </c>
      <c r="P73" s="94">
        <v>18</v>
      </c>
      <c r="Q73" s="94">
        <v>1</v>
      </c>
      <c r="R73" s="94">
        <v>0.1</v>
      </c>
      <c r="S73" s="94">
        <v>1</v>
      </c>
      <c r="T73" s="94">
        <v>500</v>
      </c>
      <c r="U73" s="94" t="s">
        <v>193</v>
      </c>
      <c r="AB73" s="59"/>
    </row>
    <row r="74" spans="13:28" x14ac:dyDescent="0.25">
      <c r="M74" s="15" t="str">
        <f t="shared" si="3"/>
        <v>NW_Crop</v>
      </c>
      <c r="N74" s="94">
        <v>2017</v>
      </c>
      <c r="O74" s="94" t="s">
        <v>3</v>
      </c>
      <c r="P74" s="110">
        <v>16</v>
      </c>
      <c r="Q74" s="94">
        <v>1</v>
      </c>
      <c r="R74" s="94">
        <v>0.05</v>
      </c>
      <c r="S74" s="94">
        <v>2</v>
      </c>
      <c r="T74" s="94">
        <v>20</v>
      </c>
      <c r="U74" s="94" t="s">
        <v>198</v>
      </c>
    </row>
    <row r="75" spans="13:28" x14ac:dyDescent="0.25">
      <c r="M75" s="15" t="str">
        <f t="shared" si="3"/>
        <v>NW_Crop</v>
      </c>
      <c r="N75" s="94">
        <v>2017</v>
      </c>
      <c r="O75" s="94" t="s">
        <v>3</v>
      </c>
      <c r="P75" s="110">
        <v>13</v>
      </c>
      <c r="Q75" s="94">
        <v>2</v>
      </c>
      <c r="R75" s="94">
        <v>0.14000000000000001</v>
      </c>
      <c r="S75" s="94">
        <v>6</v>
      </c>
      <c r="T75" s="94">
        <v>50</v>
      </c>
      <c r="U75" s="94" t="s">
        <v>198</v>
      </c>
      <c r="AB75" s="59"/>
    </row>
    <row r="76" spans="13:28" x14ac:dyDescent="0.25">
      <c r="M76" s="15" t="str">
        <f t="shared" si="3"/>
        <v>NW_Crop</v>
      </c>
      <c r="N76" s="94">
        <v>2017</v>
      </c>
      <c r="O76" s="94" t="s">
        <v>3</v>
      </c>
      <c r="P76" s="110">
        <v>22</v>
      </c>
      <c r="Q76" s="94">
        <v>4</v>
      </c>
      <c r="R76" s="94">
        <v>3.5000000000000003E-2</v>
      </c>
      <c r="S76" s="94">
        <v>5</v>
      </c>
      <c r="T76" s="94">
        <v>5</v>
      </c>
      <c r="U76" s="94" t="s">
        <v>198</v>
      </c>
      <c r="AB76" s="59"/>
    </row>
    <row r="77" spans="13:28" x14ac:dyDescent="0.25">
      <c r="M77" s="15" t="str">
        <f t="shared" si="3"/>
        <v>NW_Crop</v>
      </c>
      <c r="N77" s="94">
        <v>2017</v>
      </c>
      <c r="O77" s="94" t="s">
        <v>3</v>
      </c>
      <c r="P77" s="110">
        <v>22</v>
      </c>
      <c r="Q77" s="94">
        <v>5</v>
      </c>
      <c r="R77" s="94">
        <v>0.01</v>
      </c>
      <c r="S77" s="94">
        <v>3</v>
      </c>
      <c r="T77" s="94">
        <v>20</v>
      </c>
      <c r="U77" s="94" t="s">
        <v>198</v>
      </c>
      <c r="AB77" s="59"/>
    </row>
    <row r="78" spans="13:28" x14ac:dyDescent="0.25">
      <c r="M78" s="15" t="str">
        <f t="shared" si="3"/>
        <v>NW_Forest</v>
      </c>
      <c r="N78" s="94">
        <v>2017</v>
      </c>
      <c r="O78" s="94" t="s">
        <v>260</v>
      </c>
      <c r="P78" s="94">
        <v>16</v>
      </c>
      <c r="Q78" s="94">
        <v>1</v>
      </c>
      <c r="R78" s="94">
        <v>0.02</v>
      </c>
      <c r="S78" s="94">
        <v>14</v>
      </c>
      <c r="T78" s="94">
        <v>70</v>
      </c>
      <c r="U78" s="94" t="s">
        <v>198</v>
      </c>
    </row>
    <row r="79" spans="13:28" x14ac:dyDescent="0.25">
      <c r="M79" s="15" t="str">
        <f t="shared" si="3"/>
        <v>NW_Forest</v>
      </c>
      <c r="N79" s="94">
        <v>2017</v>
      </c>
      <c r="O79" s="94" t="s">
        <v>260</v>
      </c>
      <c r="P79" s="94">
        <v>20</v>
      </c>
      <c r="Q79" s="94">
        <v>3</v>
      </c>
      <c r="R79" s="94">
        <v>0.27500000000000002</v>
      </c>
      <c r="S79" s="94">
        <v>3</v>
      </c>
      <c r="T79" s="94">
        <v>20</v>
      </c>
      <c r="U79" s="94" t="s">
        <v>198</v>
      </c>
    </row>
    <row r="80" spans="13:28" x14ac:dyDescent="0.25">
      <c r="M80" s="15" t="str">
        <f t="shared" si="3"/>
        <v>NW_Forest</v>
      </c>
      <c r="N80" s="94">
        <v>2017</v>
      </c>
      <c r="O80" s="94" t="s">
        <v>260</v>
      </c>
      <c r="P80" s="94">
        <v>22</v>
      </c>
      <c r="Q80" s="94">
        <v>4</v>
      </c>
      <c r="R80" s="94">
        <v>0.04</v>
      </c>
      <c r="S80" s="94">
        <v>2</v>
      </c>
      <c r="T80" s="94">
        <v>10</v>
      </c>
      <c r="U80" s="94" t="s">
        <v>198</v>
      </c>
    </row>
    <row r="81" spans="13:28" x14ac:dyDescent="0.25">
      <c r="M81" s="15" t="str">
        <f t="shared" si="3"/>
        <v>NW_Forest</v>
      </c>
      <c r="N81" s="94">
        <v>2017</v>
      </c>
      <c r="O81" s="94" t="s">
        <v>260</v>
      </c>
      <c r="P81" s="94">
        <v>22</v>
      </c>
      <c r="Q81" s="94">
        <v>5</v>
      </c>
      <c r="R81" s="94">
        <v>0.02</v>
      </c>
      <c r="U81" s="94" t="s">
        <v>198</v>
      </c>
      <c r="AB81" s="59"/>
    </row>
    <row r="82" spans="13:28" x14ac:dyDescent="0.25">
      <c r="M82" s="15" t="str">
        <f t="shared" si="3"/>
        <v>NW_Farmstead</v>
      </c>
      <c r="N82" s="94">
        <v>2017</v>
      </c>
      <c r="O82" s="94" t="s">
        <v>411</v>
      </c>
      <c r="P82" s="94">
        <v>16</v>
      </c>
      <c r="Q82" s="94">
        <v>1</v>
      </c>
      <c r="R82" s="94">
        <v>0.05</v>
      </c>
      <c r="S82" s="94">
        <v>1</v>
      </c>
      <c r="T82" s="94">
        <v>80</v>
      </c>
      <c r="U82" s="94" t="s">
        <v>198</v>
      </c>
      <c r="AB82" s="59"/>
    </row>
    <row r="83" spans="13:28" x14ac:dyDescent="0.25">
      <c r="M83" s="15" t="str">
        <f t="shared" si="3"/>
        <v>NW_Farmstead</v>
      </c>
      <c r="N83" s="94">
        <v>2017</v>
      </c>
      <c r="O83" s="94" t="s">
        <v>411</v>
      </c>
      <c r="P83" s="94">
        <v>13</v>
      </c>
      <c r="Q83" s="94">
        <v>2</v>
      </c>
      <c r="R83" s="94">
        <v>0.14000000000000001</v>
      </c>
      <c r="S83" s="94">
        <v>9</v>
      </c>
      <c r="T83" s="94">
        <v>80</v>
      </c>
      <c r="U83" s="94" t="s">
        <v>198</v>
      </c>
    </row>
    <row r="84" spans="13:28" x14ac:dyDescent="0.25">
      <c r="M84" s="15" t="str">
        <f t="shared" si="3"/>
        <v>NW_Farmstead</v>
      </c>
      <c r="N84" s="94">
        <v>2017</v>
      </c>
      <c r="O84" s="94" t="s">
        <v>411</v>
      </c>
      <c r="P84" s="94">
        <v>22</v>
      </c>
      <c r="Q84" s="94">
        <v>4</v>
      </c>
      <c r="R84" s="94">
        <v>0.03</v>
      </c>
      <c r="S84" s="94">
        <v>2</v>
      </c>
      <c r="T84" s="94">
        <v>10</v>
      </c>
      <c r="U84" s="94" t="s">
        <v>198</v>
      </c>
    </row>
    <row r="85" spans="13:28" x14ac:dyDescent="0.25">
      <c r="M85" s="15" t="str">
        <f t="shared" si="3"/>
        <v>NW_Farmstead</v>
      </c>
      <c r="N85" s="94">
        <v>2017</v>
      </c>
      <c r="O85" s="94" t="s">
        <v>411</v>
      </c>
      <c r="P85" s="94">
        <v>22</v>
      </c>
      <c r="Q85" s="94">
        <v>5</v>
      </c>
      <c r="R85" s="94">
        <v>0.01</v>
      </c>
      <c r="S85" s="94">
        <v>1</v>
      </c>
      <c r="T85" s="94">
        <v>10</v>
      </c>
      <c r="U85" s="94" t="s">
        <v>198</v>
      </c>
    </row>
    <row r="86" spans="13:28" x14ac:dyDescent="0.25">
      <c r="M86" s="15" t="str">
        <f t="shared" si="3"/>
        <v>NW_Pasture</v>
      </c>
      <c r="N86" s="94">
        <v>2017</v>
      </c>
      <c r="O86" s="94" t="s">
        <v>1</v>
      </c>
      <c r="P86" s="94">
        <v>16</v>
      </c>
      <c r="Q86" s="94">
        <v>1</v>
      </c>
      <c r="R86" s="94">
        <v>0.03</v>
      </c>
      <c r="S86" s="94">
        <v>1</v>
      </c>
      <c r="T86" s="94">
        <v>40</v>
      </c>
      <c r="U86" s="94" t="s">
        <v>198</v>
      </c>
      <c r="V86" s="59"/>
    </row>
    <row r="87" spans="13:28" x14ac:dyDescent="0.25">
      <c r="M87" s="15" t="str">
        <f t="shared" si="3"/>
        <v>NW_Pasture</v>
      </c>
      <c r="N87" s="94">
        <v>2017</v>
      </c>
      <c r="O87" s="94" t="s">
        <v>1</v>
      </c>
      <c r="P87" s="94">
        <v>13</v>
      </c>
      <c r="Q87" s="94">
        <v>2</v>
      </c>
      <c r="R87" s="94">
        <v>0.1</v>
      </c>
      <c r="S87" s="94">
        <v>4</v>
      </c>
      <c r="T87" s="94">
        <v>40</v>
      </c>
      <c r="U87" s="94" t="s">
        <v>198</v>
      </c>
      <c r="V87" s="59"/>
      <c r="W87" s="59"/>
      <c r="AB87" s="59"/>
    </row>
    <row r="88" spans="13:28" x14ac:dyDescent="0.25">
      <c r="M88" s="15" t="str">
        <f t="shared" si="3"/>
        <v>NW_Pasture</v>
      </c>
      <c r="N88" s="94">
        <v>2017</v>
      </c>
      <c r="O88" s="94" t="s">
        <v>1</v>
      </c>
      <c r="P88" s="94">
        <v>22</v>
      </c>
      <c r="Q88" s="94">
        <v>4</v>
      </c>
      <c r="R88" s="94">
        <v>0.04</v>
      </c>
      <c r="U88" s="94" t="s">
        <v>198</v>
      </c>
      <c r="AB88" s="59"/>
    </row>
    <row r="89" spans="13:28" x14ac:dyDescent="0.25">
      <c r="M89" s="15" t="str">
        <f t="shared" si="3"/>
        <v>NW_Pasture</v>
      </c>
      <c r="N89" s="94">
        <v>2017</v>
      </c>
      <c r="O89" s="94" t="s">
        <v>1</v>
      </c>
      <c r="P89" s="94">
        <v>22</v>
      </c>
      <c r="Q89" s="94">
        <v>5</v>
      </c>
      <c r="R89" s="94">
        <v>0.01</v>
      </c>
      <c r="U89" s="94" t="s">
        <v>198</v>
      </c>
      <c r="AB89" s="59"/>
    </row>
    <row r="90" spans="13:28" x14ac:dyDescent="0.25">
      <c r="M90" s="15" t="str">
        <f t="shared" si="3"/>
        <v>WP_Crop</v>
      </c>
      <c r="N90" s="94">
        <v>2017</v>
      </c>
      <c r="O90" s="94" t="s">
        <v>3</v>
      </c>
      <c r="P90" s="94">
        <v>1</v>
      </c>
      <c r="Q90" s="94">
        <v>1</v>
      </c>
      <c r="R90" s="94">
        <v>0.28000000000000003</v>
      </c>
      <c r="S90" s="94">
        <v>6</v>
      </c>
      <c r="T90" s="94">
        <v>350</v>
      </c>
      <c r="U90" s="94" t="s">
        <v>194</v>
      </c>
    </row>
    <row r="91" spans="13:28" x14ac:dyDescent="0.25">
      <c r="M91" s="15" t="str">
        <f t="shared" si="3"/>
        <v>WP_Crop</v>
      </c>
      <c r="N91" s="94">
        <v>2017</v>
      </c>
      <c r="O91" s="94" t="s">
        <v>3</v>
      </c>
      <c r="P91" s="94">
        <v>26</v>
      </c>
      <c r="Q91" s="94">
        <v>2</v>
      </c>
      <c r="R91" s="94">
        <v>0.16</v>
      </c>
      <c r="S91" s="94">
        <v>2</v>
      </c>
      <c r="T91" s="94">
        <v>200</v>
      </c>
      <c r="U91" s="94" t="s">
        <v>194</v>
      </c>
    </row>
    <row r="92" spans="13:28" x14ac:dyDescent="0.25">
      <c r="M92" s="15" t="str">
        <f t="shared" si="3"/>
        <v>WP_Crop</v>
      </c>
      <c r="N92" s="94">
        <v>2017</v>
      </c>
      <c r="O92" s="94" t="s">
        <v>3</v>
      </c>
      <c r="P92" s="94">
        <v>10</v>
      </c>
      <c r="Q92" s="94">
        <v>6</v>
      </c>
      <c r="R92" s="94">
        <v>0.15</v>
      </c>
      <c r="S92" s="94">
        <v>4</v>
      </c>
      <c r="T92" s="94">
        <v>150</v>
      </c>
      <c r="U92" s="94" t="s">
        <v>194</v>
      </c>
    </row>
    <row r="93" spans="13:28" x14ac:dyDescent="0.25">
      <c r="M93" s="15" t="str">
        <f t="shared" si="3"/>
        <v>WP_Forest</v>
      </c>
      <c r="N93" s="94">
        <v>2017</v>
      </c>
      <c r="O93" s="94" t="s">
        <v>260</v>
      </c>
      <c r="P93" s="94">
        <v>21</v>
      </c>
      <c r="Q93" s="94">
        <v>11</v>
      </c>
      <c r="R93" s="94">
        <v>0.05</v>
      </c>
      <c r="S93" s="94">
        <v>4</v>
      </c>
      <c r="T93" s="94">
        <v>25</v>
      </c>
      <c r="U93" s="94" t="s">
        <v>194</v>
      </c>
      <c r="AB93" s="59"/>
    </row>
    <row r="94" spans="13:28" x14ac:dyDescent="0.25">
      <c r="M94" s="15" t="str">
        <f t="shared" si="3"/>
        <v>WP_Farmstead</v>
      </c>
      <c r="N94" s="94">
        <v>2017</v>
      </c>
      <c r="O94" s="94" t="s">
        <v>411</v>
      </c>
      <c r="P94" s="94">
        <v>22</v>
      </c>
      <c r="Q94" s="94">
        <v>12</v>
      </c>
      <c r="R94" s="94">
        <v>0.08</v>
      </c>
      <c r="S94" s="94">
        <v>6</v>
      </c>
      <c r="T94" s="94">
        <v>5</v>
      </c>
      <c r="U94" s="94" t="s">
        <v>194</v>
      </c>
      <c r="W94" s="59"/>
    </row>
    <row r="95" spans="13:28" x14ac:dyDescent="0.25">
      <c r="M95" s="15" t="str">
        <f t="shared" si="3"/>
        <v>WP_Range</v>
      </c>
      <c r="N95" s="94">
        <v>2017</v>
      </c>
      <c r="O95" s="94" t="s">
        <v>2</v>
      </c>
      <c r="P95" s="94">
        <v>20</v>
      </c>
      <c r="Q95" s="94">
        <v>10</v>
      </c>
      <c r="R95" s="94">
        <v>0.14000000000000001</v>
      </c>
      <c r="S95" s="94">
        <v>2</v>
      </c>
      <c r="T95" s="94">
        <v>1000</v>
      </c>
      <c r="U95" s="94" t="s">
        <v>194</v>
      </c>
    </row>
    <row r="96" spans="13:28" x14ac:dyDescent="0.25">
      <c r="M96" s="15" t="str">
        <f t="shared" si="3"/>
        <v>WP_Range</v>
      </c>
      <c r="N96" s="94">
        <v>2017</v>
      </c>
      <c r="O96" s="94" t="s">
        <v>2</v>
      </c>
      <c r="P96" s="94">
        <v>25</v>
      </c>
      <c r="Q96" s="94">
        <v>13</v>
      </c>
      <c r="R96" s="94">
        <v>0.14000000000000001</v>
      </c>
      <c r="S96" s="94">
        <v>4</v>
      </c>
      <c r="T96" s="94">
        <v>500</v>
      </c>
      <c r="U96" s="94" t="s">
        <v>194</v>
      </c>
      <c r="AB96" s="57"/>
    </row>
    <row r="97" spans="13:28" x14ac:dyDescent="0.25">
      <c r="M97" s="15" t="str">
        <f t="shared" si="3"/>
        <v>PS_Crop</v>
      </c>
      <c r="N97" s="94">
        <v>2017</v>
      </c>
      <c r="O97" s="94" t="s">
        <v>3</v>
      </c>
      <c r="P97" s="94">
        <v>22</v>
      </c>
      <c r="Q97" s="94">
        <v>2</v>
      </c>
      <c r="R97" s="94">
        <v>0.09</v>
      </c>
      <c r="S97" s="94">
        <v>3</v>
      </c>
      <c r="T97" s="94">
        <v>100</v>
      </c>
      <c r="U97" s="94" t="s">
        <v>199</v>
      </c>
      <c r="AB97" s="57"/>
    </row>
    <row r="98" spans="13:28" x14ac:dyDescent="0.25">
      <c r="M98" s="15" t="str">
        <f t="shared" si="3"/>
        <v>PS_Crop</v>
      </c>
      <c r="N98" s="94">
        <v>2017</v>
      </c>
      <c r="O98" s="94" t="s">
        <v>3</v>
      </c>
      <c r="P98" s="94">
        <v>10</v>
      </c>
      <c r="Q98" s="94">
        <v>4</v>
      </c>
      <c r="R98" s="94">
        <v>0.04</v>
      </c>
      <c r="S98" s="94">
        <v>7</v>
      </c>
      <c r="T98" s="94">
        <v>20</v>
      </c>
      <c r="U98" s="94" t="s">
        <v>199</v>
      </c>
      <c r="V98" s="59"/>
      <c r="W98" s="59"/>
    </row>
    <row r="99" spans="13:28" x14ac:dyDescent="0.25">
      <c r="M99" s="15" t="str">
        <f t="shared" si="3"/>
        <v>PS_Forest</v>
      </c>
      <c r="N99" s="94">
        <v>2017</v>
      </c>
      <c r="O99" s="94" t="s">
        <v>260</v>
      </c>
      <c r="P99" s="94">
        <v>22</v>
      </c>
      <c r="Q99" s="94">
        <v>2</v>
      </c>
      <c r="R99" s="94">
        <v>0.08</v>
      </c>
      <c r="S99" s="94">
        <v>2</v>
      </c>
      <c r="T99" s="94">
        <v>50</v>
      </c>
      <c r="U99" s="94" t="s">
        <v>199</v>
      </c>
      <c r="AB99" s="57"/>
    </row>
    <row r="100" spans="13:28" x14ac:dyDescent="0.25">
      <c r="M100" s="15" t="str">
        <f t="shared" si="3"/>
        <v>PS_Forest</v>
      </c>
      <c r="N100" s="94">
        <v>2017</v>
      </c>
      <c r="O100" s="94" t="s">
        <v>260</v>
      </c>
      <c r="P100" s="94">
        <v>18</v>
      </c>
      <c r="Q100" s="94">
        <v>3</v>
      </c>
      <c r="R100" s="94">
        <v>0.15</v>
      </c>
      <c r="S100" s="94">
        <v>15</v>
      </c>
      <c r="T100" s="94">
        <v>15</v>
      </c>
      <c r="U100" s="94" t="s">
        <v>199</v>
      </c>
      <c r="V100" s="59"/>
      <c r="AB100" s="57"/>
    </row>
    <row r="101" spans="13:28" x14ac:dyDescent="0.25">
      <c r="M101" s="15" t="str">
        <f t="shared" si="3"/>
        <v>PS_Farmstead</v>
      </c>
      <c r="N101" s="94">
        <v>2017</v>
      </c>
      <c r="O101" s="94" t="s">
        <v>411</v>
      </c>
      <c r="P101" s="94">
        <v>11</v>
      </c>
      <c r="Q101" s="94">
        <v>1</v>
      </c>
      <c r="R101" s="94">
        <v>0.35</v>
      </c>
      <c r="S101" s="94">
        <v>5</v>
      </c>
      <c r="T101" s="94">
        <v>100</v>
      </c>
      <c r="U101" s="94" t="s">
        <v>199</v>
      </c>
      <c r="V101" s="59"/>
    </row>
    <row r="102" spans="13:28" x14ac:dyDescent="0.25">
      <c r="M102" s="15" t="str">
        <f t="shared" si="3"/>
        <v>PS_Farmstead</v>
      </c>
      <c r="N102" s="94">
        <v>2017</v>
      </c>
      <c r="O102" s="94" t="s">
        <v>411</v>
      </c>
      <c r="P102" s="94">
        <v>22</v>
      </c>
      <c r="Q102" s="94">
        <v>2</v>
      </c>
      <c r="R102" s="94">
        <v>0.08</v>
      </c>
      <c r="S102" s="94">
        <v>4</v>
      </c>
      <c r="T102" s="94">
        <v>20</v>
      </c>
      <c r="U102" s="94" t="s">
        <v>199</v>
      </c>
      <c r="V102" s="59"/>
    </row>
    <row r="103" spans="13:28" x14ac:dyDescent="0.25">
      <c r="M103" s="15" t="str">
        <f t="shared" si="3"/>
        <v>PS_Pasture</v>
      </c>
      <c r="N103" s="94">
        <v>2017</v>
      </c>
      <c r="O103" s="94" t="s">
        <v>1</v>
      </c>
      <c r="P103" s="94">
        <v>22</v>
      </c>
      <c r="Q103" s="94">
        <v>2</v>
      </c>
      <c r="R103" s="94">
        <v>0.08</v>
      </c>
      <c r="S103" s="94">
        <v>3</v>
      </c>
      <c r="T103" s="94">
        <v>100</v>
      </c>
      <c r="U103" s="94" t="s">
        <v>199</v>
      </c>
      <c r="V103" s="59"/>
      <c r="AB103" s="59"/>
    </row>
    <row r="104" spans="13:28" x14ac:dyDescent="0.25">
      <c r="M104" s="15" t="str">
        <f t="shared" si="3"/>
        <v>PS_Pasture</v>
      </c>
      <c r="N104" s="94">
        <v>2017</v>
      </c>
      <c r="O104" s="94" t="s">
        <v>1</v>
      </c>
      <c r="P104" s="94">
        <v>18</v>
      </c>
      <c r="Q104" s="94">
        <v>3</v>
      </c>
      <c r="R104" s="94">
        <v>0.1</v>
      </c>
      <c r="S104" s="94">
        <v>3</v>
      </c>
      <c r="T104" s="94">
        <v>50</v>
      </c>
      <c r="U104" s="94" t="s">
        <v>199</v>
      </c>
      <c r="V104" s="59"/>
    </row>
    <row r="105" spans="13:28" x14ac:dyDescent="0.25">
      <c r="M105" s="15" t="str">
        <f t="shared" si="3"/>
        <v>PS_Pasture</v>
      </c>
      <c r="N105" s="94">
        <v>2017</v>
      </c>
      <c r="O105" s="94" t="s">
        <v>1</v>
      </c>
      <c r="P105" s="94">
        <v>10</v>
      </c>
      <c r="Q105" s="94">
        <v>4</v>
      </c>
      <c r="R105" s="94">
        <v>0.03</v>
      </c>
      <c r="S105" s="94">
        <v>3</v>
      </c>
      <c r="T105" s="94">
        <v>100</v>
      </c>
      <c r="U105" s="94" t="s">
        <v>199</v>
      </c>
    </row>
    <row r="106" spans="13:28" x14ac:dyDescent="0.25">
      <c r="M106" s="15" t="str">
        <f t="shared" si="3"/>
        <v>SC_Crop</v>
      </c>
      <c r="N106" s="94">
        <v>2017</v>
      </c>
      <c r="O106" s="94" t="s">
        <v>3</v>
      </c>
      <c r="P106" s="94">
        <v>1</v>
      </c>
      <c r="Q106" s="94">
        <v>1</v>
      </c>
      <c r="R106" s="94">
        <v>0.3</v>
      </c>
      <c r="S106" s="94">
        <v>4</v>
      </c>
      <c r="T106" s="94">
        <v>600</v>
      </c>
      <c r="U106" s="94" t="s">
        <v>196</v>
      </c>
      <c r="AB106" s="59"/>
    </row>
    <row r="107" spans="13:28" x14ac:dyDescent="0.25">
      <c r="M107" s="15" t="str">
        <f t="shared" si="3"/>
        <v>SC_Crop</v>
      </c>
      <c r="N107" s="94">
        <v>2017</v>
      </c>
      <c r="O107" s="94" t="s">
        <v>3</v>
      </c>
      <c r="P107" s="94">
        <v>10</v>
      </c>
      <c r="Q107" s="94">
        <v>2</v>
      </c>
      <c r="R107" s="94">
        <v>0.25</v>
      </c>
      <c r="S107" s="94">
        <v>10</v>
      </c>
      <c r="T107" s="94">
        <v>50</v>
      </c>
      <c r="U107" s="94" t="s">
        <v>196</v>
      </c>
    </row>
    <row r="108" spans="13:28" x14ac:dyDescent="0.25">
      <c r="M108" s="15" t="str">
        <f t="shared" si="3"/>
        <v>SC_Crop</v>
      </c>
      <c r="N108" s="94">
        <v>2017</v>
      </c>
      <c r="O108" s="94" t="s">
        <v>3</v>
      </c>
      <c r="P108" s="94">
        <v>11</v>
      </c>
      <c r="Q108" s="94">
        <v>3</v>
      </c>
      <c r="R108" s="94">
        <v>0.05</v>
      </c>
      <c r="S108" s="94">
        <v>2</v>
      </c>
      <c r="T108" s="94">
        <v>40</v>
      </c>
      <c r="U108" s="94" t="s">
        <v>196</v>
      </c>
      <c r="V108" s="59"/>
    </row>
    <row r="109" spans="13:28" x14ac:dyDescent="0.25">
      <c r="M109" s="15" t="str">
        <f t="shared" si="3"/>
        <v>SC_Crop</v>
      </c>
      <c r="N109" s="94">
        <v>2017</v>
      </c>
      <c r="O109" s="94" t="s">
        <v>3</v>
      </c>
      <c r="P109" s="94">
        <v>22</v>
      </c>
      <c r="Q109" s="94">
        <v>5</v>
      </c>
      <c r="R109" s="94">
        <v>0.04</v>
      </c>
      <c r="S109" s="94">
        <v>2</v>
      </c>
      <c r="T109" s="94">
        <v>5</v>
      </c>
      <c r="U109" s="94" t="s">
        <v>196</v>
      </c>
    </row>
    <row r="110" spans="13:28" x14ac:dyDescent="0.25">
      <c r="M110" s="15" t="str">
        <f t="shared" si="3"/>
        <v>SC_Forest</v>
      </c>
      <c r="N110" s="94">
        <v>2017</v>
      </c>
      <c r="O110" s="94" t="s">
        <v>260</v>
      </c>
      <c r="P110" s="94">
        <v>18</v>
      </c>
      <c r="Q110" s="94">
        <v>4</v>
      </c>
      <c r="R110" s="94">
        <v>0.05</v>
      </c>
      <c r="S110" s="94">
        <v>2</v>
      </c>
      <c r="T110" s="94">
        <v>50</v>
      </c>
      <c r="U110" s="94" t="s">
        <v>196</v>
      </c>
      <c r="W110" s="59"/>
    </row>
    <row r="111" spans="13:28" x14ac:dyDescent="0.25">
      <c r="M111" s="15" t="str">
        <f t="shared" si="3"/>
        <v>SC_Farmstead</v>
      </c>
      <c r="N111" s="94">
        <v>2017</v>
      </c>
      <c r="O111" s="94" t="s">
        <v>411</v>
      </c>
      <c r="P111" s="94">
        <v>11</v>
      </c>
      <c r="Q111" s="94">
        <v>3</v>
      </c>
      <c r="R111" s="94">
        <v>0.1</v>
      </c>
      <c r="S111" s="94">
        <v>2</v>
      </c>
      <c r="T111" s="94">
        <v>20</v>
      </c>
      <c r="U111" s="94" t="s">
        <v>196</v>
      </c>
      <c r="W111" s="59"/>
    </row>
    <row r="112" spans="13:28" x14ac:dyDescent="0.25">
      <c r="M112" s="15" t="str">
        <f t="shared" si="3"/>
        <v>SC_Farmstead</v>
      </c>
      <c r="N112" s="94">
        <v>2017</v>
      </c>
      <c r="O112" s="94" t="s">
        <v>411</v>
      </c>
      <c r="P112" s="94">
        <v>22</v>
      </c>
      <c r="Q112" s="94">
        <v>5</v>
      </c>
      <c r="R112" s="94">
        <v>0.04</v>
      </c>
      <c r="S112" s="94">
        <v>1</v>
      </c>
      <c r="T112" s="94">
        <v>10</v>
      </c>
      <c r="U112" s="94" t="s">
        <v>196</v>
      </c>
    </row>
    <row r="113" spans="13:28" x14ac:dyDescent="0.25">
      <c r="M113" s="15" t="str">
        <f t="shared" si="3"/>
        <v>SC_Pasture</v>
      </c>
      <c r="N113" s="94">
        <v>2017</v>
      </c>
      <c r="O113" s="94" t="s">
        <v>1</v>
      </c>
      <c r="P113" s="94">
        <v>10</v>
      </c>
      <c r="Q113" s="94">
        <v>2</v>
      </c>
      <c r="R113" s="94">
        <v>0.05</v>
      </c>
      <c r="S113" s="94">
        <v>2</v>
      </c>
      <c r="T113" s="94">
        <v>40</v>
      </c>
      <c r="U113" s="94" t="s">
        <v>196</v>
      </c>
      <c r="V113" s="59"/>
      <c r="AB113" s="59"/>
    </row>
    <row r="114" spans="13:28" x14ac:dyDescent="0.25">
      <c r="M114" s="15" t="str">
        <f t="shared" si="3"/>
        <v>SC_Pasture</v>
      </c>
      <c r="N114" s="94">
        <v>2017</v>
      </c>
      <c r="O114" s="94" t="s">
        <v>1</v>
      </c>
      <c r="P114" s="94">
        <v>18</v>
      </c>
      <c r="Q114" s="94">
        <v>4</v>
      </c>
      <c r="R114" s="94">
        <v>0.03</v>
      </c>
      <c r="S114" s="94">
        <v>1</v>
      </c>
      <c r="T114" s="94">
        <v>40</v>
      </c>
      <c r="U114" s="94" t="s">
        <v>196</v>
      </c>
      <c r="AB114" s="59"/>
    </row>
    <row r="115" spans="13:28" x14ac:dyDescent="0.25">
      <c r="M115" s="15" t="str">
        <f t="shared" ref="M115:M142" si="4">U115&amp;"_"&amp;O115</f>
        <v>SC_Range</v>
      </c>
      <c r="N115" s="94">
        <v>2017</v>
      </c>
      <c r="O115" s="94" t="s">
        <v>2</v>
      </c>
      <c r="P115" s="94">
        <v>18</v>
      </c>
      <c r="Q115" s="94">
        <v>4</v>
      </c>
      <c r="R115" s="94">
        <v>0.05</v>
      </c>
      <c r="S115" s="94">
        <v>3</v>
      </c>
      <c r="T115" s="94">
        <v>2000</v>
      </c>
      <c r="U115" s="94" t="s">
        <v>196</v>
      </c>
      <c r="V115" s="59"/>
    </row>
    <row r="116" spans="13:28" x14ac:dyDescent="0.25">
      <c r="M116" s="15" t="str">
        <f t="shared" si="4"/>
        <v>SC_Range</v>
      </c>
      <c r="N116" s="94">
        <v>2017</v>
      </c>
      <c r="O116" s="94" t="s">
        <v>2</v>
      </c>
      <c r="P116" s="94">
        <v>22</v>
      </c>
      <c r="Q116" s="94">
        <v>5</v>
      </c>
      <c r="R116" s="94">
        <v>0.04</v>
      </c>
      <c r="S116" s="94">
        <v>1</v>
      </c>
      <c r="T116" s="94">
        <v>5</v>
      </c>
      <c r="U116" s="94" t="s">
        <v>196</v>
      </c>
      <c r="V116" s="59"/>
    </row>
    <row r="117" spans="13:28" x14ac:dyDescent="0.25">
      <c r="M117" s="15" t="str">
        <f t="shared" si="4"/>
        <v>SR_Crop</v>
      </c>
      <c r="N117" s="94">
        <v>2017</v>
      </c>
      <c r="O117" s="94" t="s">
        <v>3</v>
      </c>
      <c r="P117" s="94">
        <v>10</v>
      </c>
      <c r="Q117" s="94">
        <v>1</v>
      </c>
      <c r="R117" s="94">
        <v>0.2</v>
      </c>
      <c r="S117" s="94">
        <v>6</v>
      </c>
      <c r="T117" s="94">
        <v>150</v>
      </c>
      <c r="U117" s="94" t="s">
        <v>195</v>
      </c>
      <c r="V117" s="59"/>
    </row>
    <row r="118" spans="13:28" x14ac:dyDescent="0.25">
      <c r="M118" s="15" t="str">
        <f t="shared" si="4"/>
        <v>SR_Crop</v>
      </c>
      <c r="N118" s="94">
        <v>2017</v>
      </c>
      <c r="O118" s="94" t="s">
        <v>3</v>
      </c>
      <c r="P118" s="94">
        <v>1</v>
      </c>
      <c r="Q118" s="94">
        <v>4</v>
      </c>
      <c r="R118" s="94">
        <v>0.05</v>
      </c>
      <c r="S118" s="94">
        <v>1</v>
      </c>
      <c r="T118" s="94">
        <v>500</v>
      </c>
      <c r="U118" s="94" t="s">
        <v>195</v>
      </c>
      <c r="AB118" s="59"/>
    </row>
    <row r="119" spans="13:28" x14ac:dyDescent="0.25">
      <c r="M119" s="15" t="str">
        <f t="shared" si="4"/>
        <v>SR_Forest</v>
      </c>
      <c r="N119" s="94">
        <v>2017</v>
      </c>
      <c r="O119" s="94" t="s">
        <v>260</v>
      </c>
      <c r="P119" s="94">
        <v>18</v>
      </c>
      <c r="Q119" s="94">
        <v>3</v>
      </c>
      <c r="R119" s="94">
        <v>0.05</v>
      </c>
      <c r="S119" s="94">
        <v>3</v>
      </c>
      <c r="T119" s="94">
        <v>15</v>
      </c>
      <c r="U119" s="94" t="s">
        <v>195</v>
      </c>
    </row>
    <row r="120" spans="13:28" x14ac:dyDescent="0.25">
      <c r="M120" s="15" t="str">
        <f t="shared" si="4"/>
        <v>SR_Farmstead</v>
      </c>
      <c r="N120" s="94">
        <v>2017</v>
      </c>
      <c r="O120" s="94" t="s">
        <v>411</v>
      </c>
      <c r="P120" s="94">
        <v>13</v>
      </c>
      <c r="Q120" s="94">
        <v>2</v>
      </c>
      <c r="R120" s="94">
        <v>0.35</v>
      </c>
      <c r="S120" s="94">
        <v>5</v>
      </c>
      <c r="T120" s="94">
        <v>12</v>
      </c>
      <c r="U120" s="94" t="s">
        <v>195</v>
      </c>
      <c r="V120" s="59"/>
    </row>
    <row r="121" spans="13:28" x14ac:dyDescent="0.25">
      <c r="M121" s="15" t="str">
        <f t="shared" si="4"/>
        <v>SR_Pasture</v>
      </c>
      <c r="N121" s="94">
        <v>2017</v>
      </c>
      <c r="O121" s="94" t="s">
        <v>1</v>
      </c>
      <c r="P121" s="94">
        <v>10</v>
      </c>
      <c r="Q121" s="94">
        <v>1</v>
      </c>
      <c r="R121" s="94">
        <v>0.05</v>
      </c>
      <c r="S121" s="94">
        <v>3</v>
      </c>
      <c r="T121" s="94">
        <v>15</v>
      </c>
      <c r="U121" s="94" t="s">
        <v>195</v>
      </c>
    </row>
    <row r="122" spans="13:28" x14ac:dyDescent="0.25">
      <c r="M122" s="15" t="str">
        <f t="shared" si="4"/>
        <v>SR_Pasture</v>
      </c>
      <c r="N122" s="94">
        <v>2017</v>
      </c>
      <c r="O122" s="94" t="s">
        <v>1</v>
      </c>
      <c r="P122" s="94">
        <v>18</v>
      </c>
      <c r="Q122" s="94">
        <v>3</v>
      </c>
      <c r="R122" s="94">
        <v>0.05</v>
      </c>
      <c r="S122" s="94">
        <v>3</v>
      </c>
      <c r="T122" s="94">
        <v>15</v>
      </c>
      <c r="U122" s="94" t="s">
        <v>195</v>
      </c>
      <c r="V122" s="59"/>
      <c r="W122" s="59"/>
    </row>
    <row r="123" spans="13:28" x14ac:dyDescent="0.25">
      <c r="M123" s="15" t="str">
        <f t="shared" si="4"/>
        <v>SR_Range</v>
      </c>
      <c r="N123" s="94">
        <v>2017</v>
      </c>
      <c r="O123" s="94" t="s">
        <v>2</v>
      </c>
      <c r="P123" s="94">
        <v>18</v>
      </c>
      <c r="Q123" s="94">
        <v>3</v>
      </c>
      <c r="R123" s="94">
        <v>0.25</v>
      </c>
      <c r="S123" s="94">
        <v>6</v>
      </c>
      <c r="T123" s="94">
        <v>500</v>
      </c>
      <c r="U123" s="94" t="s">
        <v>195</v>
      </c>
      <c r="W123" s="59"/>
    </row>
    <row r="124" spans="13:28" x14ac:dyDescent="0.25">
      <c r="M124" s="15" t="str">
        <f t="shared" si="4"/>
        <v>SW_Crop</v>
      </c>
      <c r="N124" s="94">
        <v>2017</v>
      </c>
      <c r="O124" s="94" t="s">
        <v>3</v>
      </c>
      <c r="P124" s="94">
        <v>16</v>
      </c>
      <c r="Q124" s="94">
        <v>1</v>
      </c>
      <c r="R124" s="94">
        <v>0.05</v>
      </c>
      <c r="S124" s="94">
        <v>5</v>
      </c>
      <c r="T124" s="94">
        <v>20</v>
      </c>
      <c r="U124" s="94" t="s">
        <v>221</v>
      </c>
      <c r="V124" s="57"/>
      <c r="AB124" s="59"/>
    </row>
    <row r="125" spans="13:28" x14ac:dyDescent="0.25">
      <c r="M125" s="15" t="str">
        <f t="shared" si="4"/>
        <v>SW_Crop</v>
      </c>
      <c r="N125" s="94">
        <v>2017</v>
      </c>
      <c r="O125" s="94" t="s">
        <v>3</v>
      </c>
      <c r="P125" s="94">
        <v>22</v>
      </c>
      <c r="Q125" s="94">
        <v>3</v>
      </c>
      <c r="R125" s="94">
        <v>0.05</v>
      </c>
      <c r="S125" s="94">
        <v>3</v>
      </c>
      <c r="T125" s="94">
        <v>5</v>
      </c>
      <c r="U125" s="94" t="s">
        <v>221</v>
      </c>
      <c r="V125" s="57"/>
      <c r="AB125" s="59"/>
    </row>
    <row r="126" spans="13:28" x14ac:dyDescent="0.25">
      <c r="M126" s="15" t="str">
        <f t="shared" si="4"/>
        <v>SW_Crop</v>
      </c>
      <c r="N126" s="94">
        <v>2017</v>
      </c>
      <c r="O126" s="94" t="s">
        <v>3</v>
      </c>
      <c r="P126" s="94">
        <v>10</v>
      </c>
      <c r="Q126" s="94">
        <v>5</v>
      </c>
      <c r="R126" s="94">
        <v>0.05</v>
      </c>
      <c r="S126" s="94">
        <v>10</v>
      </c>
      <c r="T126" s="94">
        <v>15</v>
      </c>
      <c r="U126" s="94" t="s">
        <v>221</v>
      </c>
      <c r="V126" s="57"/>
    </row>
    <row r="127" spans="13:28" x14ac:dyDescent="0.25">
      <c r="M127" s="15" t="str">
        <f t="shared" si="4"/>
        <v>SW_Crop</v>
      </c>
      <c r="N127" s="94">
        <v>2017</v>
      </c>
      <c r="O127" s="94" t="s">
        <v>3</v>
      </c>
      <c r="P127" s="94">
        <v>6</v>
      </c>
      <c r="Q127" s="94">
        <v>6</v>
      </c>
      <c r="R127" s="94">
        <v>0.05</v>
      </c>
      <c r="S127" s="94">
        <v>3</v>
      </c>
      <c r="T127" s="94">
        <v>40</v>
      </c>
      <c r="U127" s="94" t="s">
        <v>221</v>
      </c>
      <c r="AB127" s="59"/>
    </row>
    <row r="128" spans="13:28" x14ac:dyDescent="0.25">
      <c r="M128" s="15" t="str">
        <f t="shared" si="4"/>
        <v>SW_Forest</v>
      </c>
      <c r="N128" s="94">
        <v>2017</v>
      </c>
      <c r="O128" s="94" t="s">
        <v>260</v>
      </c>
      <c r="P128" s="94">
        <v>16</v>
      </c>
      <c r="Q128" s="94">
        <v>1</v>
      </c>
      <c r="R128" s="94">
        <v>0.05</v>
      </c>
      <c r="S128" s="94">
        <v>10</v>
      </c>
      <c r="T128" s="94">
        <v>15</v>
      </c>
      <c r="U128" s="94" t="s">
        <v>221</v>
      </c>
    </row>
    <row r="129" spans="13:28" x14ac:dyDescent="0.25">
      <c r="M129" s="15" t="str">
        <f t="shared" si="4"/>
        <v>SW_Forest</v>
      </c>
      <c r="N129" s="94">
        <v>2017</v>
      </c>
      <c r="O129" s="94" t="s">
        <v>260</v>
      </c>
      <c r="P129" s="94">
        <v>18</v>
      </c>
      <c r="Q129" s="94">
        <v>2</v>
      </c>
      <c r="R129" s="94">
        <v>0.25</v>
      </c>
      <c r="S129" s="94">
        <v>20</v>
      </c>
      <c r="T129" s="94">
        <v>20</v>
      </c>
      <c r="U129" s="94" t="s">
        <v>221</v>
      </c>
      <c r="AB129" s="59"/>
    </row>
    <row r="130" spans="13:28" x14ac:dyDescent="0.25">
      <c r="M130" s="15" t="str">
        <f t="shared" si="4"/>
        <v>SW_Forest</v>
      </c>
      <c r="N130" s="94">
        <v>2017</v>
      </c>
      <c r="O130" s="94" t="s">
        <v>260</v>
      </c>
      <c r="P130" s="94">
        <v>22</v>
      </c>
      <c r="Q130" s="94">
        <v>3</v>
      </c>
      <c r="R130" s="94">
        <v>0.1</v>
      </c>
      <c r="S130" s="94">
        <v>50</v>
      </c>
      <c r="T130" s="94">
        <v>20</v>
      </c>
      <c r="U130" s="94" t="s">
        <v>221</v>
      </c>
      <c r="AB130" s="59"/>
    </row>
    <row r="131" spans="13:28" x14ac:dyDescent="0.25">
      <c r="M131" s="15" t="str">
        <f t="shared" si="4"/>
        <v>SW_Farmstead</v>
      </c>
      <c r="N131" s="94">
        <v>2017</v>
      </c>
      <c r="O131" s="94" t="s">
        <v>411</v>
      </c>
      <c r="P131" s="94">
        <v>16</v>
      </c>
      <c r="Q131" s="94">
        <v>1</v>
      </c>
      <c r="R131" s="94">
        <v>0.15</v>
      </c>
      <c r="S131" s="94">
        <v>10</v>
      </c>
      <c r="T131" s="94">
        <v>15</v>
      </c>
      <c r="U131" s="94" t="s">
        <v>221</v>
      </c>
      <c r="AB131" s="59"/>
    </row>
    <row r="132" spans="13:28" x14ac:dyDescent="0.25">
      <c r="M132" s="15" t="str">
        <f t="shared" si="4"/>
        <v>SW_Farmstead</v>
      </c>
      <c r="N132" s="94">
        <v>2017</v>
      </c>
      <c r="O132" s="94" t="s">
        <v>411</v>
      </c>
      <c r="P132" s="94">
        <v>26</v>
      </c>
      <c r="Q132" s="94">
        <v>4</v>
      </c>
      <c r="R132" s="94">
        <v>0.05</v>
      </c>
      <c r="S132" s="94">
        <v>2</v>
      </c>
      <c r="T132" s="94">
        <v>1</v>
      </c>
      <c r="U132" s="94" t="s">
        <v>221</v>
      </c>
      <c r="V132" s="59"/>
      <c r="W132" s="59"/>
    </row>
    <row r="133" spans="13:28" x14ac:dyDescent="0.25">
      <c r="M133" s="15" t="str">
        <f t="shared" si="4"/>
        <v>SW_Farmstead</v>
      </c>
      <c r="N133" s="94">
        <v>2017</v>
      </c>
      <c r="O133" s="94" t="s">
        <v>411</v>
      </c>
      <c r="P133" s="94">
        <v>28</v>
      </c>
      <c r="Q133" s="94">
        <v>7</v>
      </c>
      <c r="R133" s="94">
        <v>0.02</v>
      </c>
      <c r="S133" s="94">
        <v>2</v>
      </c>
      <c r="T133" s="94">
        <v>10</v>
      </c>
      <c r="U133" s="94" t="s">
        <v>221</v>
      </c>
    </row>
    <row r="134" spans="13:28" x14ac:dyDescent="0.25">
      <c r="M134" s="15" t="str">
        <f t="shared" si="4"/>
        <v>SW_Pasture</v>
      </c>
      <c r="N134" s="94">
        <v>2017</v>
      </c>
      <c r="O134" s="94" t="s">
        <v>1</v>
      </c>
      <c r="P134" s="94">
        <v>16</v>
      </c>
      <c r="Q134" s="94">
        <v>1</v>
      </c>
      <c r="R134" s="94">
        <v>0.1</v>
      </c>
      <c r="S134" s="94">
        <v>3</v>
      </c>
      <c r="T134" s="94">
        <v>20</v>
      </c>
      <c r="U134" s="94" t="s">
        <v>221</v>
      </c>
      <c r="AB134" s="59"/>
    </row>
    <row r="135" spans="13:28" x14ac:dyDescent="0.25">
      <c r="M135" s="15" t="str">
        <f t="shared" si="4"/>
        <v>SW_Pasture</v>
      </c>
      <c r="N135" s="94">
        <v>2017</v>
      </c>
      <c r="O135" s="94" t="s">
        <v>1</v>
      </c>
      <c r="P135" s="94">
        <v>18</v>
      </c>
      <c r="Q135" s="94">
        <v>2</v>
      </c>
      <c r="R135" s="94">
        <v>0.08</v>
      </c>
      <c r="S135" s="94">
        <v>10</v>
      </c>
      <c r="T135" s="94">
        <v>15</v>
      </c>
      <c r="U135" s="94" t="s">
        <v>221</v>
      </c>
      <c r="W135" s="59"/>
    </row>
    <row r="136" spans="13:28" x14ac:dyDescent="0.25">
      <c r="M136" s="15" t="str">
        <f t="shared" si="4"/>
        <v>PA_Crop</v>
      </c>
      <c r="N136" s="94">
        <v>2017</v>
      </c>
      <c r="O136" s="94" t="s">
        <v>3</v>
      </c>
      <c r="P136" s="94">
        <v>1</v>
      </c>
      <c r="Q136" s="94">
        <v>1</v>
      </c>
      <c r="R136" s="94">
        <v>0.45</v>
      </c>
      <c r="S136" s="94">
        <v>12</v>
      </c>
      <c r="T136" s="94">
        <v>300</v>
      </c>
      <c r="U136" s="94" t="s">
        <v>412</v>
      </c>
    </row>
    <row r="137" spans="13:28" x14ac:dyDescent="0.25">
      <c r="M137" s="15" t="str">
        <f t="shared" si="4"/>
        <v>PA_Crop</v>
      </c>
      <c r="N137" s="94">
        <v>2017</v>
      </c>
      <c r="O137" s="94" t="s">
        <v>3</v>
      </c>
      <c r="P137" s="94">
        <v>27</v>
      </c>
      <c r="Q137" s="94">
        <v>3</v>
      </c>
      <c r="R137" s="94">
        <v>0.1</v>
      </c>
      <c r="S137" s="94">
        <v>2</v>
      </c>
      <c r="T137" s="94">
        <v>600</v>
      </c>
      <c r="U137" s="94" t="s">
        <v>412</v>
      </c>
      <c r="AB137" s="59"/>
    </row>
    <row r="138" spans="13:28" x14ac:dyDescent="0.25">
      <c r="M138" s="15" t="str">
        <f t="shared" si="4"/>
        <v>PA_Forest</v>
      </c>
      <c r="N138" s="94">
        <v>2017</v>
      </c>
      <c r="O138" s="94" t="s">
        <v>260</v>
      </c>
      <c r="P138" s="94">
        <v>18</v>
      </c>
      <c r="Q138" s="94">
        <v>4</v>
      </c>
      <c r="R138" s="94">
        <v>0.1</v>
      </c>
      <c r="S138" s="94">
        <v>8</v>
      </c>
      <c r="T138" s="94">
        <v>4</v>
      </c>
      <c r="U138" s="94" t="s">
        <v>412</v>
      </c>
      <c r="AB138" s="59"/>
    </row>
    <row r="139" spans="13:28" x14ac:dyDescent="0.25">
      <c r="M139" s="15" t="str">
        <f t="shared" si="4"/>
        <v>PA_Forest</v>
      </c>
      <c r="N139" s="94">
        <v>2017</v>
      </c>
      <c r="O139" s="94" t="s">
        <v>260</v>
      </c>
      <c r="P139" s="94">
        <v>21</v>
      </c>
      <c r="Q139" s="94">
        <v>5</v>
      </c>
      <c r="R139" s="94">
        <v>0.06</v>
      </c>
      <c r="S139" s="94">
        <v>2</v>
      </c>
      <c r="T139" s="94">
        <v>3</v>
      </c>
      <c r="U139" s="94" t="s">
        <v>412</v>
      </c>
      <c r="AB139" s="59"/>
    </row>
    <row r="140" spans="13:28" x14ac:dyDescent="0.25">
      <c r="M140" s="15" t="str">
        <f t="shared" si="4"/>
        <v>PA_Farmstead</v>
      </c>
      <c r="N140" s="94">
        <v>2017</v>
      </c>
      <c r="O140" s="94" t="s">
        <v>411</v>
      </c>
      <c r="P140" s="94">
        <v>16</v>
      </c>
      <c r="Q140" s="94">
        <v>2</v>
      </c>
      <c r="R140" s="94">
        <v>0.1</v>
      </c>
      <c r="S140" s="94">
        <v>1</v>
      </c>
      <c r="T140" s="94">
        <v>1</v>
      </c>
      <c r="U140" s="94" t="s">
        <v>412</v>
      </c>
      <c r="AB140" s="59"/>
    </row>
    <row r="141" spans="13:28" x14ac:dyDescent="0.25">
      <c r="M141" s="15" t="str">
        <f t="shared" si="4"/>
        <v>PA_Pasture</v>
      </c>
      <c r="N141" s="94">
        <v>2017</v>
      </c>
      <c r="O141" s="94" t="s">
        <v>1</v>
      </c>
      <c r="P141" s="94">
        <v>11</v>
      </c>
      <c r="Q141" s="94">
        <v>6</v>
      </c>
      <c r="R141" s="94">
        <v>0.12</v>
      </c>
      <c r="S141" s="94">
        <v>2</v>
      </c>
      <c r="T141" s="94">
        <v>10</v>
      </c>
      <c r="U141" s="94" t="s">
        <v>412</v>
      </c>
    </row>
    <row r="142" spans="13:28" x14ac:dyDescent="0.25">
      <c r="M142" s="15" t="str">
        <f t="shared" si="4"/>
        <v>PA_Range</v>
      </c>
      <c r="N142" s="94">
        <v>2017</v>
      </c>
      <c r="O142" s="94" t="s">
        <v>2</v>
      </c>
      <c r="P142" s="94">
        <v>18</v>
      </c>
      <c r="Q142" s="94">
        <v>4</v>
      </c>
      <c r="R142" s="94">
        <v>7.0000000000000007E-2</v>
      </c>
      <c r="S142" s="94">
        <v>1</v>
      </c>
      <c r="T142" s="94">
        <v>200</v>
      </c>
      <c r="U142" s="94" t="s">
        <v>412</v>
      </c>
    </row>
    <row r="144" spans="13:28" x14ac:dyDescent="0.25">
      <c r="AB144" s="59"/>
    </row>
    <row r="146" spans="28:28" x14ac:dyDescent="0.25">
      <c r="AB146" s="59"/>
    </row>
    <row r="147" spans="28:28" x14ac:dyDescent="0.25">
      <c r="AB147" s="57"/>
    </row>
    <row r="156" spans="28:28" x14ac:dyDescent="0.25">
      <c r="AB156" s="59"/>
    </row>
    <row r="161" spans="28:28" x14ac:dyDescent="0.25">
      <c r="AB161" s="59"/>
    </row>
    <row r="162" spans="28:28" x14ac:dyDescent="0.25">
      <c r="AB162" s="59"/>
    </row>
    <row r="173" spans="28:28" x14ac:dyDescent="0.25">
      <c r="AB173" s="59"/>
    </row>
    <row r="175" spans="28:28" x14ac:dyDescent="0.25">
      <c r="AB175" s="59"/>
    </row>
    <row r="176" spans="28:28" x14ac:dyDescent="0.25">
      <c r="AB176" s="59"/>
    </row>
    <row r="177" spans="28:28" x14ac:dyDescent="0.25">
      <c r="AB177" s="59"/>
    </row>
    <row r="178" spans="28:28" x14ac:dyDescent="0.25">
      <c r="AB178" s="59"/>
    </row>
    <row r="179" spans="28:28" x14ac:dyDescent="0.25">
      <c r="AB179" s="59"/>
    </row>
    <row r="183" spans="28:28" x14ac:dyDescent="0.25">
      <c r="AB183" s="59"/>
    </row>
    <row r="188" spans="28:28" x14ac:dyDescent="0.25">
      <c r="AB188" s="59"/>
    </row>
    <row r="190" spans="28:28" x14ac:dyDescent="0.25">
      <c r="AB190" s="59"/>
    </row>
    <row r="191" spans="28:28" x14ac:dyDescent="0.25">
      <c r="AB191" s="59"/>
    </row>
    <row r="192" spans="28:28" x14ac:dyDescent="0.25">
      <c r="AB192" s="59"/>
    </row>
    <row r="195" spans="28:28" x14ac:dyDescent="0.25">
      <c r="AB195" s="59"/>
    </row>
    <row r="197" spans="28:28" x14ac:dyDescent="0.25">
      <c r="AB197" s="59"/>
    </row>
    <row r="199" spans="28:28" x14ac:dyDescent="0.25">
      <c r="AB199" s="57"/>
    </row>
    <row r="200" spans="28:28" x14ac:dyDescent="0.25">
      <c r="AB200" s="57"/>
    </row>
    <row r="201" spans="28:28" x14ac:dyDescent="0.25">
      <c r="AB201" s="57"/>
    </row>
    <row r="207" spans="28:28" x14ac:dyDescent="0.25">
      <c r="AB207" s="59"/>
    </row>
    <row r="214" spans="28:28" x14ac:dyDescent="0.25">
      <c r="AB214" s="59"/>
    </row>
    <row r="221" spans="28:28" x14ac:dyDescent="0.25">
      <c r="AB221" s="59"/>
    </row>
    <row r="225" spans="28:28" x14ac:dyDescent="0.25">
      <c r="AB225" s="59"/>
    </row>
    <row r="237" spans="28:28" x14ac:dyDescent="0.25">
      <c r="AB237" s="59"/>
    </row>
    <row r="238" spans="28:28" x14ac:dyDescent="0.25">
      <c r="AB238" s="59"/>
    </row>
    <row r="249" spans="28:28" x14ac:dyDescent="0.25">
      <c r="AB249" s="59"/>
    </row>
    <row r="250" spans="28:28" x14ac:dyDescent="0.25">
      <c r="AB250" s="59"/>
    </row>
    <row r="259" spans="28:28" x14ac:dyDescent="0.25">
      <c r="AB259" s="59"/>
    </row>
    <row r="262" spans="28:28" x14ac:dyDescent="0.25">
      <c r="AB262" s="59"/>
    </row>
  </sheetData>
  <pageMargins left="0.7" right="0.2" top="0.75" bottom="0.5" header="0.3" footer="0.3"/>
  <pageSetup orientation="portrait" r:id="rId1"/>
  <headerFooter>
    <oddHeader>&amp;C&amp;"Times New Roman,Bold"&amp;16LWG FY 2019</oddHeader>
    <oddFooter>&amp;C&amp;"Times New Roman,Italic"&amp;8USDA is an Equal Opportunity Provider and Employer&amp;R&amp;"Times New Roman,Italic"&amp;8July, 2016</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D263"/>
  <sheetViews>
    <sheetView topLeftCell="A34" zoomScaleNormal="100" workbookViewId="0">
      <selection activeCell="L53" sqref="L53"/>
    </sheetView>
  </sheetViews>
  <sheetFormatPr defaultRowHeight="15" x14ac:dyDescent="0.25"/>
  <cols>
    <col min="1" max="1" width="1.85546875" style="94" customWidth="1"/>
    <col min="2" max="2" width="2.140625" style="94" customWidth="1"/>
    <col min="3" max="3" width="15.7109375" style="94" customWidth="1"/>
    <col min="4" max="4" width="9" style="94" customWidth="1"/>
    <col min="5" max="5" width="9.28515625" style="94" customWidth="1"/>
    <col min="6" max="7" width="9" style="94" customWidth="1"/>
    <col min="8" max="9" width="10" style="94" customWidth="1"/>
    <col min="10" max="10" width="9" style="94" customWidth="1"/>
    <col min="11" max="11" width="8.5703125" style="94" customWidth="1"/>
    <col min="12" max="12" width="2.140625" style="94" customWidth="1"/>
    <col min="13" max="16384" width="9.140625" style="94"/>
  </cols>
  <sheetData>
    <row r="1" spans="2:30" ht="5.25" customHeight="1" x14ac:dyDescent="0.25"/>
    <row r="2" spans="2:30" ht="18.75" x14ac:dyDescent="0.3">
      <c r="B2" s="5" t="s">
        <v>601</v>
      </c>
    </row>
    <row r="3" spans="2:30" ht="15" customHeight="1" x14ac:dyDescent="0.3">
      <c r="B3" s="5"/>
      <c r="C3" s="4"/>
      <c r="AD3" s="59"/>
    </row>
    <row r="4" spans="2:30" ht="21" customHeight="1" x14ac:dyDescent="0.3">
      <c r="B4" s="5"/>
      <c r="D4" s="62">
        <v>1</v>
      </c>
      <c r="E4" s="62">
        <v>2</v>
      </c>
      <c r="F4" s="62">
        <v>3</v>
      </c>
      <c r="G4" s="62">
        <v>4</v>
      </c>
      <c r="H4" s="62">
        <v>5</v>
      </c>
      <c r="I4" s="62"/>
      <c r="J4" s="62"/>
      <c r="AD4" s="59"/>
    </row>
    <row r="5" spans="2:30" ht="14.25" customHeight="1" x14ac:dyDescent="0.25">
      <c r="B5" s="4"/>
      <c r="D5" s="108" t="s">
        <v>568</v>
      </c>
      <c r="E5" s="108" t="s">
        <v>377</v>
      </c>
      <c r="F5" s="108" t="s">
        <v>569</v>
      </c>
      <c r="G5" s="108" t="s">
        <v>570</v>
      </c>
      <c r="H5" s="108" t="s">
        <v>572</v>
      </c>
      <c r="I5" s="108" t="s">
        <v>200</v>
      </c>
      <c r="J5" s="108" t="s">
        <v>571</v>
      </c>
    </row>
    <row r="6" spans="2:30" ht="14.25" customHeight="1" x14ac:dyDescent="0.25">
      <c r="B6" s="4"/>
      <c r="D6" s="102" t="s">
        <v>393</v>
      </c>
      <c r="E6" s="102" t="s">
        <v>387</v>
      </c>
      <c r="F6" s="102" t="s">
        <v>392</v>
      </c>
      <c r="G6" s="102" t="s">
        <v>395</v>
      </c>
      <c r="H6" s="102" t="s">
        <v>390</v>
      </c>
      <c r="I6" s="102" t="s">
        <v>388</v>
      </c>
      <c r="J6" s="102"/>
    </row>
    <row r="7" spans="2:30" ht="25.5" x14ac:dyDescent="0.25">
      <c r="C7" s="101" t="s">
        <v>372</v>
      </c>
      <c r="D7" s="20" t="s">
        <v>393</v>
      </c>
      <c r="E7" s="20" t="s">
        <v>387</v>
      </c>
      <c r="F7" s="20" t="s">
        <v>566</v>
      </c>
      <c r="G7" s="20" t="s">
        <v>567</v>
      </c>
      <c r="H7" s="20" t="s">
        <v>400</v>
      </c>
      <c r="I7" s="20" t="s">
        <v>390</v>
      </c>
      <c r="J7" s="20" t="s">
        <v>388</v>
      </c>
      <c r="K7" s="20" t="s">
        <v>87</v>
      </c>
      <c r="L7" s="18"/>
      <c r="AD7" s="59"/>
    </row>
    <row r="8" spans="2:30" s="15" customFormat="1" x14ac:dyDescent="0.25">
      <c r="B8" s="114" t="s">
        <v>220</v>
      </c>
      <c r="C8" s="37" t="s">
        <v>231</v>
      </c>
      <c r="D8" s="118">
        <f>SUMIF($W$47:$W$75,$B8&amp;"_"&amp;D$5,$T$47:$T$75)</f>
        <v>30000</v>
      </c>
      <c r="E8" s="118">
        <f t="shared" ref="E8:J17" si="0">SUMIF($W$47:$W$75,$B8&amp;"_"&amp;E$5,$T$47:$T$75)</f>
        <v>1500</v>
      </c>
      <c r="F8" s="118"/>
      <c r="G8" s="118">
        <f t="shared" si="0"/>
        <v>400</v>
      </c>
      <c r="H8" s="118"/>
      <c r="I8" s="118"/>
      <c r="J8" s="118">
        <f t="shared" si="0"/>
        <v>2400</v>
      </c>
      <c r="K8" s="118">
        <f>SUM(D8:J8)</f>
        <v>34300</v>
      </c>
      <c r="L8" s="37"/>
      <c r="AA8" s="94"/>
      <c r="AB8" s="94"/>
      <c r="AC8" s="94"/>
      <c r="AD8" s="59"/>
    </row>
    <row r="9" spans="2:30" s="15" customFormat="1" x14ac:dyDescent="0.25">
      <c r="B9" s="115" t="s">
        <v>192</v>
      </c>
      <c r="C9" s="25" t="s">
        <v>127</v>
      </c>
      <c r="D9" s="119">
        <f t="shared" ref="D9:D17" si="1">SUMIF($W$47:$W$75,$B9&amp;"_"&amp;D$5,$T$47:$T$75)</f>
        <v>300000</v>
      </c>
      <c r="E9" s="119">
        <f t="shared" si="0"/>
        <v>1250</v>
      </c>
      <c r="F9" s="119">
        <f t="shared" si="0"/>
        <v>10</v>
      </c>
      <c r="G9" s="119">
        <f t="shared" si="0"/>
        <v>4200</v>
      </c>
      <c r="H9" s="119"/>
      <c r="I9" s="119">
        <f t="shared" si="0"/>
        <v>225</v>
      </c>
      <c r="J9" s="119">
        <f t="shared" si="0"/>
        <v>80000</v>
      </c>
      <c r="K9" s="119">
        <f t="shared" ref="K9:K17" si="2">SUM(D9:J9)</f>
        <v>385685</v>
      </c>
      <c r="L9" s="40"/>
      <c r="AA9" s="94"/>
      <c r="AB9" s="94"/>
      <c r="AC9" s="94"/>
      <c r="AD9" s="94"/>
    </row>
    <row r="10" spans="2:30" s="15" customFormat="1" x14ac:dyDescent="0.25">
      <c r="B10" s="115" t="s">
        <v>193</v>
      </c>
      <c r="C10" s="25" t="s">
        <v>154</v>
      </c>
      <c r="D10" s="119"/>
      <c r="E10" s="119"/>
      <c r="F10" s="119">
        <f t="shared" si="0"/>
        <v>6</v>
      </c>
      <c r="G10" s="119"/>
      <c r="H10" s="119">
        <f t="shared" si="0"/>
        <v>200</v>
      </c>
      <c r="I10" s="119"/>
      <c r="J10" s="119"/>
      <c r="K10" s="119">
        <f t="shared" si="2"/>
        <v>206</v>
      </c>
      <c r="L10" s="8"/>
      <c r="AA10" s="94"/>
      <c r="AB10" s="94"/>
      <c r="AC10" s="94"/>
      <c r="AD10" s="94"/>
    </row>
    <row r="11" spans="2:30" s="15" customFormat="1" x14ac:dyDescent="0.25">
      <c r="B11" s="115" t="s">
        <v>198</v>
      </c>
      <c r="C11" s="25" t="s">
        <v>158</v>
      </c>
      <c r="D11" s="119"/>
      <c r="E11" s="119"/>
      <c r="F11" s="119"/>
      <c r="G11" s="119"/>
      <c r="H11" s="119"/>
      <c r="I11" s="119"/>
      <c r="J11" s="119"/>
      <c r="K11" s="119">
        <f t="shared" si="2"/>
        <v>0</v>
      </c>
      <c r="L11" s="46"/>
      <c r="AA11" s="94"/>
      <c r="AB11" s="94"/>
      <c r="AC11" s="94"/>
      <c r="AD11" s="59"/>
    </row>
    <row r="12" spans="2:30" s="15" customFormat="1" x14ac:dyDescent="0.25">
      <c r="B12" s="115" t="s">
        <v>412</v>
      </c>
      <c r="C12" s="25" t="s">
        <v>160</v>
      </c>
      <c r="D12" s="119"/>
      <c r="E12" s="119">
        <f t="shared" si="0"/>
        <v>1880</v>
      </c>
      <c r="F12" s="119">
        <f t="shared" si="0"/>
        <v>20</v>
      </c>
      <c r="G12" s="119"/>
      <c r="H12" s="119"/>
      <c r="I12" s="119"/>
      <c r="J12" s="119"/>
      <c r="K12" s="119">
        <f t="shared" si="2"/>
        <v>1900</v>
      </c>
      <c r="L12" s="40"/>
      <c r="AA12" s="94"/>
      <c r="AB12" s="94"/>
      <c r="AC12" s="94"/>
      <c r="AD12" s="94"/>
    </row>
    <row r="13" spans="2:30" s="15" customFormat="1" x14ac:dyDescent="0.25">
      <c r="B13" s="115" t="s">
        <v>199</v>
      </c>
      <c r="C13" s="25" t="s">
        <v>165</v>
      </c>
      <c r="D13" s="119"/>
      <c r="E13" s="119">
        <f t="shared" si="0"/>
        <v>1200</v>
      </c>
      <c r="F13" s="119">
        <f t="shared" si="0"/>
        <v>100</v>
      </c>
      <c r="G13" s="119"/>
      <c r="H13" s="119">
        <f t="shared" si="0"/>
        <v>500</v>
      </c>
      <c r="I13" s="119">
        <f t="shared" si="0"/>
        <v>100</v>
      </c>
      <c r="J13" s="119"/>
      <c r="K13" s="119">
        <f t="shared" si="2"/>
        <v>1900</v>
      </c>
      <c r="L13" s="40"/>
      <c r="AA13" s="94"/>
      <c r="AB13" s="94"/>
      <c r="AC13" s="94"/>
      <c r="AD13" s="94"/>
    </row>
    <row r="14" spans="2:30" s="15" customFormat="1" x14ac:dyDescent="0.25">
      <c r="B14" s="115" t="s">
        <v>196</v>
      </c>
      <c r="C14" s="25" t="s">
        <v>174</v>
      </c>
      <c r="D14" s="119">
        <f t="shared" si="1"/>
        <v>20000</v>
      </c>
      <c r="E14" s="119">
        <f t="shared" si="0"/>
        <v>1500</v>
      </c>
      <c r="F14" s="119"/>
      <c r="G14" s="119"/>
      <c r="H14" s="119">
        <f t="shared" si="0"/>
        <v>1000</v>
      </c>
      <c r="I14" s="119"/>
      <c r="J14" s="119">
        <f t="shared" si="0"/>
        <v>10000</v>
      </c>
      <c r="K14" s="119">
        <f t="shared" si="2"/>
        <v>32500</v>
      </c>
      <c r="L14" s="40"/>
      <c r="AA14" s="94"/>
      <c r="AB14" s="94"/>
      <c r="AC14" s="94"/>
      <c r="AD14" s="94"/>
    </row>
    <row r="15" spans="2:30" s="15" customFormat="1" x14ac:dyDescent="0.25">
      <c r="B15" s="115" t="s">
        <v>221</v>
      </c>
      <c r="C15" s="25" t="s">
        <v>227</v>
      </c>
      <c r="D15" s="119"/>
      <c r="E15" s="119">
        <f t="shared" si="0"/>
        <v>150</v>
      </c>
      <c r="F15" s="119">
        <f t="shared" si="0"/>
        <v>50</v>
      </c>
      <c r="G15" s="119"/>
      <c r="H15" s="119"/>
      <c r="I15" s="119"/>
      <c r="J15" s="119"/>
      <c r="K15" s="119">
        <f t="shared" si="2"/>
        <v>200</v>
      </c>
      <c r="L15" s="40"/>
      <c r="AA15" s="94"/>
      <c r="AB15" s="94"/>
      <c r="AC15" s="94"/>
      <c r="AD15" s="94"/>
    </row>
    <row r="16" spans="2:30" s="15" customFormat="1" x14ac:dyDescent="0.25">
      <c r="B16" s="115" t="s">
        <v>195</v>
      </c>
      <c r="C16" s="25" t="s">
        <v>182</v>
      </c>
      <c r="D16" s="119"/>
      <c r="E16" s="119">
        <f t="shared" si="0"/>
        <v>1500</v>
      </c>
      <c r="F16" s="119"/>
      <c r="G16" s="119"/>
      <c r="H16" s="119"/>
      <c r="I16" s="119"/>
      <c r="J16" s="119"/>
      <c r="K16" s="119">
        <f t="shared" si="2"/>
        <v>1500</v>
      </c>
      <c r="L16" s="60"/>
      <c r="AA16" s="94"/>
      <c r="AB16" s="94"/>
      <c r="AC16" s="94"/>
      <c r="AD16" s="94"/>
    </row>
    <row r="17" spans="2:30" s="15" customFormat="1" x14ac:dyDescent="0.25">
      <c r="B17" s="116" t="s">
        <v>194</v>
      </c>
      <c r="C17" s="32" t="s">
        <v>187</v>
      </c>
      <c r="D17" s="120">
        <f t="shared" si="1"/>
        <v>5000</v>
      </c>
      <c r="E17" s="120">
        <f t="shared" si="0"/>
        <v>5000</v>
      </c>
      <c r="F17" s="120"/>
      <c r="G17" s="120"/>
      <c r="H17" s="120"/>
      <c r="I17" s="120"/>
      <c r="J17" s="120">
        <f t="shared" si="0"/>
        <v>2400</v>
      </c>
      <c r="K17" s="120">
        <f t="shared" si="2"/>
        <v>12400</v>
      </c>
      <c r="L17" s="54"/>
      <c r="AA17" s="94"/>
      <c r="AB17" s="94"/>
      <c r="AC17" s="94"/>
      <c r="AD17" s="94"/>
    </row>
    <row r="18" spans="2:30" ht="24.75" customHeight="1" x14ac:dyDescent="0.25">
      <c r="B18" s="3"/>
      <c r="C18" s="63" t="s">
        <v>87</v>
      </c>
      <c r="D18" s="121">
        <f>SUM(D8:D17)</f>
        <v>355000</v>
      </c>
      <c r="E18" s="121">
        <f t="shared" ref="E18:J18" si="3">SUM(E8:E17)</f>
        <v>13980</v>
      </c>
      <c r="F18" s="121">
        <f t="shared" si="3"/>
        <v>186</v>
      </c>
      <c r="G18" s="121">
        <f t="shared" si="3"/>
        <v>4600</v>
      </c>
      <c r="H18" s="121">
        <f t="shared" si="3"/>
        <v>1700</v>
      </c>
      <c r="I18" s="121">
        <f t="shared" si="3"/>
        <v>325</v>
      </c>
      <c r="J18" s="121">
        <f t="shared" si="3"/>
        <v>94800</v>
      </c>
      <c r="K18" s="121">
        <f>SUM(K8:K17)</f>
        <v>470591</v>
      </c>
      <c r="L18" s="9"/>
      <c r="AD18" s="59"/>
    </row>
    <row r="19" spans="2:30" ht="15" customHeight="1" x14ac:dyDescent="0.25">
      <c r="B19" s="3"/>
      <c r="C19" s="63"/>
      <c r="D19" s="64"/>
      <c r="E19" s="64"/>
      <c r="F19" s="64"/>
      <c r="G19" s="64"/>
      <c r="H19" s="64"/>
      <c r="I19" s="64"/>
      <c r="J19" s="64"/>
      <c r="K19" s="52"/>
      <c r="L19" s="9"/>
      <c r="AD19" s="59"/>
    </row>
    <row r="20" spans="2:30" x14ac:dyDescent="0.25">
      <c r="B20" s="3"/>
      <c r="C20" s="11"/>
      <c r="D20" s="103"/>
      <c r="E20" s="103"/>
      <c r="F20" s="103"/>
      <c r="G20" s="103"/>
      <c r="H20" s="103"/>
      <c r="I20" s="103"/>
      <c r="J20" s="103"/>
      <c r="K20" s="103"/>
      <c r="L20" s="8"/>
      <c r="AD20" s="59"/>
    </row>
    <row r="21" spans="2:30" x14ac:dyDescent="0.25">
      <c r="B21" s="3"/>
      <c r="C21" s="11" t="s">
        <v>402</v>
      </c>
      <c r="D21" s="104" t="s">
        <v>622</v>
      </c>
      <c r="E21" s="3"/>
      <c r="F21" s="3"/>
      <c r="G21" s="3"/>
      <c r="H21" s="3"/>
      <c r="I21" s="3"/>
      <c r="J21" s="3"/>
      <c r="K21" s="33"/>
      <c r="L21" s="8"/>
      <c r="AD21" s="59"/>
    </row>
    <row r="22" spans="2:30" x14ac:dyDescent="0.25">
      <c r="B22" s="3"/>
      <c r="C22" s="105" t="s">
        <v>393</v>
      </c>
      <c r="D22" s="118">
        <f>D18</f>
        <v>355000</v>
      </c>
      <c r="F22" s="3"/>
      <c r="G22" s="3"/>
      <c r="H22" s="3"/>
      <c r="I22" s="3"/>
      <c r="J22" s="3"/>
      <c r="K22" s="34"/>
      <c r="L22" s="8"/>
      <c r="AD22" s="59"/>
    </row>
    <row r="23" spans="2:30" x14ac:dyDescent="0.25">
      <c r="B23" s="3"/>
      <c r="C23" s="106" t="s">
        <v>387</v>
      </c>
      <c r="D23" s="119">
        <f>E18</f>
        <v>13980</v>
      </c>
      <c r="F23" s="3"/>
      <c r="G23" s="3"/>
      <c r="H23" s="3"/>
      <c r="I23" s="3"/>
      <c r="J23" s="3"/>
      <c r="K23" s="34"/>
      <c r="L23" s="8"/>
      <c r="AD23" s="59"/>
    </row>
    <row r="24" spans="2:30" x14ac:dyDescent="0.25">
      <c r="B24" s="3"/>
      <c r="C24" s="106" t="s">
        <v>392</v>
      </c>
      <c r="D24" s="119">
        <f>F18</f>
        <v>186</v>
      </c>
      <c r="F24" s="3"/>
      <c r="G24" s="3"/>
      <c r="H24" s="3"/>
      <c r="I24" s="3"/>
      <c r="J24" s="3"/>
      <c r="K24" s="34"/>
      <c r="L24" s="8"/>
    </row>
    <row r="25" spans="2:30" x14ac:dyDescent="0.25">
      <c r="B25" s="3"/>
      <c r="C25" s="117" t="s">
        <v>567</v>
      </c>
      <c r="D25" s="119">
        <f>G18</f>
        <v>4600</v>
      </c>
      <c r="F25" s="3"/>
      <c r="G25" s="3"/>
      <c r="H25" s="3"/>
      <c r="I25" s="3"/>
      <c r="J25" s="3"/>
      <c r="K25" s="34"/>
      <c r="L25" s="8"/>
    </row>
    <row r="26" spans="2:30" x14ac:dyDescent="0.25">
      <c r="B26" s="3"/>
      <c r="C26" s="106" t="s">
        <v>400</v>
      </c>
      <c r="D26" s="119">
        <f>H18</f>
        <v>1700</v>
      </c>
      <c r="F26" s="3"/>
      <c r="G26" s="3"/>
      <c r="H26" s="3"/>
      <c r="I26" s="3"/>
      <c r="J26" s="3"/>
      <c r="K26" s="33"/>
      <c r="L26" s="40"/>
    </row>
    <row r="27" spans="2:30" ht="12.75" customHeight="1" x14ac:dyDescent="0.25">
      <c r="B27" s="3"/>
      <c r="C27" s="106" t="s">
        <v>390</v>
      </c>
      <c r="D27" s="119">
        <f>I18</f>
        <v>325</v>
      </c>
      <c r="F27" s="3"/>
      <c r="G27" s="3"/>
      <c r="H27" s="3"/>
      <c r="I27" s="3"/>
      <c r="J27" s="3"/>
      <c r="K27" s="3"/>
      <c r="L27" s="3"/>
    </row>
    <row r="28" spans="2:30" x14ac:dyDescent="0.25">
      <c r="B28" s="3"/>
      <c r="C28" s="107" t="s">
        <v>388</v>
      </c>
      <c r="D28" s="120">
        <f>J18</f>
        <v>94800</v>
      </c>
      <c r="E28" s="3"/>
      <c r="F28" s="3"/>
      <c r="G28" s="3"/>
      <c r="H28" s="3"/>
      <c r="I28" s="3"/>
      <c r="J28" s="3"/>
      <c r="K28" s="33"/>
      <c r="L28" s="8"/>
      <c r="AD28" s="59"/>
    </row>
    <row r="29" spans="2:30" ht="18.75" x14ac:dyDescent="0.3">
      <c r="B29" s="67"/>
      <c r="C29" s="13" t="s">
        <v>87</v>
      </c>
      <c r="D29" s="119">
        <f>SUM(D22:D28)</f>
        <v>470591</v>
      </c>
      <c r="E29" s="3"/>
      <c r="F29" s="3"/>
      <c r="G29" s="3"/>
      <c r="H29" s="3"/>
      <c r="I29" s="3"/>
      <c r="J29" s="3"/>
      <c r="K29" s="33"/>
      <c r="L29" s="8"/>
      <c r="AD29" s="59"/>
    </row>
    <row r="30" spans="2:30" x14ac:dyDescent="0.25">
      <c r="B30" s="3"/>
      <c r="C30" s="13"/>
      <c r="D30" s="3"/>
      <c r="E30" s="3"/>
      <c r="F30" s="3"/>
      <c r="G30" s="3"/>
      <c r="H30" s="3"/>
      <c r="I30" s="3"/>
      <c r="J30" s="3"/>
      <c r="K30" s="33"/>
      <c r="L30" s="8"/>
    </row>
    <row r="31" spans="2:30" ht="15.75" x14ac:dyDescent="0.25">
      <c r="B31" s="68"/>
      <c r="C31" s="3"/>
      <c r="D31" s="3"/>
      <c r="E31" s="3"/>
      <c r="F31" s="3"/>
      <c r="G31" s="3"/>
      <c r="H31" s="3"/>
      <c r="I31" s="3"/>
      <c r="J31" s="3"/>
      <c r="K31" s="3"/>
      <c r="L31" s="3"/>
    </row>
    <row r="32" spans="2:30" ht="12" customHeight="1" x14ac:dyDescent="0.25">
      <c r="B32" s="3"/>
      <c r="C32" s="35"/>
      <c r="D32" s="100"/>
      <c r="E32" s="100"/>
      <c r="F32" s="100"/>
      <c r="G32" s="100"/>
      <c r="H32" s="100"/>
      <c r="I32" s="100"/>
      <c r="J32" s="100"/>
      <c r="K32" s="100"/>
      <c r="L32" s="35"/>
      <c r="AD32" s="59"/>
    </row>
    <row r="33" spans="2:30" ht="12" customHeight="1" x14ac:dyDescent="0.25">
      <c r="B33" s="3"/>
      <c r="C33" s="13"/>
      <c r="D33" s="3"/>
      <c r="E33" s="3"/>
      <c r="F33" s="3"/>
      <c r="G33" s="3"/>
      <c r="H33" s="3"/>
      <c r="I33" s="3"/>
      <c r="J33" s="3"/>
      <c r="K33" s="33"/>
      <c r="L33" s="8"/>
    </row>
    <row r="34" spans="2:30" ht="12" customHeight="1" x14ac:dyDescent="0.25">
      <c r="B34" s="3"/>
      <c r="C34" s="13"/>
      <c r="D34" s="3"/>
      <c r="E34" s="3"/>
      <c r="F34" s="3"/>
      <c r="G34" s="3"/>
      <c r="H34" s="3"/>
      <c r="I34" s="3"/>
      <c r="J34" s="3"/>
      <c r="K34" s="33"/>
      <c r="L34" s="8"/>
      <c r="AD34" s="59"/>
    </row>
    <row r="35" spans="2:30" x14ac:dyDescent="0.25">
      <c r="B35" s="3"/>
      <c r="C35" s="13"/>
      <c r="D35" s="3"/>
      <c r="E35" s="3"/>
      <c r="F35" s="3"/>
      <c r="G35" s="3"/>
      <c r="H35" s="3"/>
      <c r="I35" s="3"/>
      <c r="J35" s="3"/>
      <c r="K35" s="34"/>
      <c r="L35" s="22"/>
      <c r="AD35" s="59"/>
    </row>
    <row r="36" spans="2:30" ht="12" customHeight="1" x14ac:dyDescent="0.25">
      <c r="B36" s="3"/>
      <c r="C36" s="13"/>
      <c r="D36" s="3"/>
      <c r="E36" s="3"/>
      <c r="F36" s="3"/>
      <c r="G36" s="3"/>
      <c r="H36" s="3"/>
      <c r="I36" s="3"/>
      <c r="J36" s="3"/>
      <c r="K36" s="33"/>
      <c r="L36" s="8"/>
    </row>
    <row r="37" spans="2:30" x14ac:dyDescent="0.25">
      <c r="B37" s="3"/>
      <c r="C37" s="13"/>
      <c r="D37" s="3"/>
      <c r="E37" s="3"/>
      <c r="F37" s="3"/>
      <c r="G37" s="3"/>
      <c r="H37" s="3"/>
      <c r="I37" s="3"/>
      <c r="J37" s="3"/>
      <c r="K37" s="34"/>
      <c r="L37" s="8"/>
    </row>
    <row r="38" spans="2:30" ht="12" customHeight="1" x14ac:dyDescent="0.25">
      <c r="B38" s="3"/>
      <c r="C38" s="13"/>
      <c r="D38" s="3"/>
      <c r="E38" s="3"/>
      <c r="F38" s="3"/>
      <c r="G38" s="3"/>
      <c r="H38" s="3"/>
      <c r="I38" s="3"/>
      <c r="J38" s="3"/>
      <c r="K38" s="33"/>
      <c r="L38" s="8"/>
      <c r="AD38" s="59"/>
    </row>
    <row r="39" spans="2:30" x14ac:dyDescent="0.25">
      <c r="B39" s="3"/>
      <c r="C39" s="13"/>
      <c r="D39" s="3"/>
      <c r="E39" s="3"/>
      <c r="F39" s="3"/>
      <c r="G39" s="3"/>
      <c r="H39" s="3"/>
      <c r="I39" s="3"/>
      <c r="J39" s="3"/>
      <c r="K39" s="34"/>
      <c r="L39" s="8"/>
      <c r="AD39" s="59"/>
    </row>
    <row r="40" spans="2:30" ht="12" customHeight="1" x14ac:dyDescent="0.25">
      <c r="B40" s="3"/>
      <c r="C40" s="13"/>
      <c r="D40" s="3"/>
      <c r="E40" s="3"/>
      <c r="F40" s="3"/>
      <c r="G40" s="3"/>
      <c r="H40" s="3"/>
      <c r="I40" s="3"/>
      <c r="J40" s="3"/>
      <c r="K40" s="33"/>
      <c r="L40" s="8"/>
      <c r="AD40" s="59"/>
    </row>
    <row r="41" spans="2:30" x14ac:dyDescent="0.25">
      <c r="B41" s="3"/>
      <c r="C41" s="13"/>
      <c r="D41" s="3"/>
      <c r="E41" s="3"/>
      <c r="F41" s="3"/>
      <c r="G41" s="3"/>
      <c r="H41" s="3"/>
      <c r="I41" s="3"/>
      <c r="J41" s="3"/>
      <c r="K41" s="34"/>
      <c r="L41" s="40"/>
    </row>
    <row r="42" spans="2:30" ht="12" customHeight="1" x14ac:dyDescent="0.25">
      <c r="B42" s="3"/>
      <c r="C42" s="13"/>
      <c r="D42" s="3"/>
      <c r="E42" s="3"/>
      <c r="F42" s="3"/>
      <c r="G42" s="3"/>
      <c r="H42" s="3"/>
      <c r="I42" s="3"/>
      <c r="J42" s="3"/>
      <c r="K42" s="33"/>
      <c r="L42" s="8"/>
      <c r="AD42" s="59"/>
    </row>
    <row r="43" spans="2:30" ht="12" customHeight="1" x14ac:dyDescent="0.25">
      <c r="B43" s="3"/>
      <c r="C43" s="13"/>
      <c r="D43" s="3"/>
      <c r="E43" s="3"/>
      <c r="F43" s="3"/>
      <c r="G43" s="3"/>
      <c r="H43" s="3"/>
      <c r="I43" s="3"/>
      <c r="J43" s="3"/>
      <c r="K43" s="33"/>
      <c r="L43" s="8"/>
      <c r="AD43" s="57"/>
    </row>
    <row r="44" spans="2:30" ht="12.75" customHeight="1" x14ac:dyDescent="0.25">
      <c r="B44" s="3"/>
      <c r="C44" s="13"/>
      <c r="D44" s="3"/>
      <c r="E44" s="3"/>
      <c r="F44" s="3"/>
      <c r="G44" s="3"/>
      <c r="H44" s="3"/>
      <c r="I44" s="3"/>
      <c r="J44" s="3"/>
      <c r="K44" s="33"/>
      <c r="L44" s="8"/>
    </row>
    <row r="45" spans="2:30" ht="15.75" x14ac:dyDescent="0.25">
      <c r="B45" s="68"/>
      <c r="C45" s="3"/>
      <c r="D45" s="3"/>
      <c r="E45" s="3"/>
      <c r="F45" s="3"/>
      <c r="G45" s="3"/>
      <c r="H45" s="3"/>
      <c r="I45" s="3"/>
      <c r="J45" s="3"/>
      <c r="K45" s="3"/>
      <c r="L45" s="3"/>
      <c r="AD45" s="57"/>
    </row>
    <row r="46" spans="2:30" x14ac:dyDescent="0.25">
      <c r="B46" s="3"/>
      <c r="C46" s="35"/>
      <c r="D46" s="100"/>
      <c r="E46" s="100"/>
      <c r="F46" s="100"/>
      <c r="G46" s="100"/>
      <c r="H46" s="100"/>
      <c r="I46" s="100"/>
      <c r="J46" s="100"/>
      <c r="K46" s="100"/>
      <c r="L46" s="35"/>
      <c r="N46" s="94" t="s">
        <v>379</v>
      </c>
      <c r="O46" s="94" t="s">
        <v>242</v>
      </c>
      <c r="P46" s="94" t="s">
        <v>532</v>
      </c>
      <c r="Q46" s="94" t="s">
        <v>533</v>
      </c>
      <c r="R46" s="94" t="s">
        <v>534</v>
      </c>
      <c r="S46" s="94" t="s">
        <v>535</v>
      </c>
      <c r="T46" s="94" t="s">
        <v>410</v>
      </c>
      <c r="U46" s="94" t="s">
        <v>536</v>
      </c>
      <c r="AD46" s="57"/>
    </row>
    <row r="47" spans="2:30" ht="12" customHeight="1" x14ac:dyDescent="0.25">
      <c r="B47" s="3"/>
      <c r="C47" s="13"/>
      <c r="D47" s="3"/>
      <c r="E47" s="3"/>
      <c r="F47" s="3"/>
      <c r="G47" s="3"/>
      <c r="H47" s="3"/>
      <c r="I47" s="3"/>
      <c r="J47" s="3"/>
      <c r="K47" s="33"/>
      <c r="L47" s="8"/>
      <c r="N47" s="94" t="s">
        <v>537</v>
      </c>
      <c r="O47" s="94" t="s">
        <v>220</v>
      </c>
      <c r="P47" s="94" t="s">
        <v>393</v>
      </c>
      <c r="Q47" s="94" t="s">
        <v>472</v>
      </c>
      <c r="R47" s="94">
        <v>15</v>
      </c>
      <c r="S47" s="94">
        <v>2000</v>
      </c>
      <c r="T47" s="94">
        <v>30000</v>
      </c>
      <c r="U47" s="94">
        <v>1500000</v>
      </c>
      <c r="V47" s="94" t="s">
        <v>568</v>
      </c>
      <c r="W47" s="94" t="s">
        <v>573</v>
      </c>
    </row>
    <row r="48" spans="2:30" x14ac:dyDescent="0.25">
      <c r="B48" s="3"/>
      <c r="C48" s="11"/>
      <c r="D48" s="3"/>
      <c r="E48" s="3"/>
      <c r="F48" s="3"/>
      <c r="G48" s="3"/>
      <c r="H48" s="3"/>
      <c r="I48" s="3"/>
      <c r="J48" s="3"/>
      <c r="K48" s="33"/>
      <c r="L48" s="40"/>
      <c r="N48" s="94" t="s">
        <v>538</v>
      </c>
      <c r="O48" s="94" t="s">
        <v>220</v>
      </c>
      <c r="P48" s="94" t="s">
        <v>387</v>
      </c>
      <c r="Q48" s="94" t="s">
        <v>473</v>
      </c>
      <c r="R48" s="94">
        <v>5</v>
      </c>
      <c r="S48" s="94">
        <v>300</v>
      </c>
      <c r="T48" s="94">
        <v>1500</v>
      </c>
      <c r="U48" s="94">
        <v>500000</v>
      </c>
      <c r="V48" s="94" t="s">
        <v>377</v>
      </c>
      <c r="W48" s="94" t="s">
        <v>574</v>
      </c>
    </row>
    <row r="49" spans="2:30" ht="12" customHeight="1" x14ac:dyDescent="0.25">
      <c r="B49" s="3"/>
      <c r="C49" s="11"/>
      <c r="D49" s="3"/>
      <c r="E49" s="3"/>
      <c r="F49" s="3"/>
      <c r="G49" s="3"/>
      <c r="H49" s="3"/>
      <c r="I49" s="3"/>
      <c r="J49" s="3"/>
      <c r="K49" s="33"/>
      <c r="L49" s="40"/>
      <c r="N49" s="94" t="s">
        <v>539</v>
      </c>
      <c r="O49" s="94" t="s">
        <v>220</v>
      </c>
      <c r="P49" s="94" t="s">
        <v>474</v>
      </c>
      <c r="Q49" s="94" t="s">
        <v>475</v>
      </c>
      <c r="R49" s="94">
        <v>20</v>
      </c>
      <c r="S49" s="94">
        <v>20</v>
      </c>
      <c r="T49" s="94">
        <v>400</v>
      </c>
      <c r="V49" s="94" t="s">
        <v>570</v>
      </c>
      <c r="W49" s="94" t="s">
        <v>575</v>
      </c>
      <c r="AD49" s="59"/>
    </row>
    <row r="50" spans="2:30" x14ac:dyDescent="0.25">
      <c r="B50" s="3"/>
      <c r="C50" s="11"/>
      <c r="D50" s="3"/>
      <c r="E50" s="3"/>
      <c r="F50" s="3"/>
      <c r="G50" s="3"/>
      <c r="H50" s="3"/>
      <c r="I50" s="3"/>
      <c r="J50" s="3"/>
      <c r="K50" s="33"/>
      <c r="L50" s="40"/>
      <c r="N50" s="94" t="s">
        <v>540</v>
      </c>
      <c r="O50" s="94" t="s">
        <v>220</v>
      </c>
      <c r="P50" s="94" t="s">
        <v>388</v>
      </c>
      <c r="Q50" s="94" t="s">
        <v>476</v>
      </c>
      <c r="R50" s="94">
        <v>2</v>
      </c>
      <c r="S50" s="94">
        <v>1200</v>
      </c>
      <c r="T50" s="94">
        <v>2400</v>
      </c>
      <c r="V50" s="94" t="s">
        <v>571</v>
      </c>
      <c r="W50" s="94" t="s">
        <v>576</v>
      </c>
      <c r="AD50" s="59"/>
    </row>
    <row r="51" spans="2:30" ht="12" customHeight="1" x14ac:dyDescent="0.25">
      <c r="B51" s="3"/>
      <c r="C51" s="11"/>
      <c r="D51" s="3"/>
      <c r="E51" s="3"/>
      <c r="F51" s="3"/>
      <c r="G51" s="3"/>
      <c r="H51" s="3"/>
      <c r="I51" s="3"/>
      <c r="J51" s="3"/>
      <c r="K51" s="33"/>
      <c r="L51" s="40"/>
      <c r="N51" s="94" t="s">
        <v>541</v>
      </c>
      <c r="O51" s="94" t="s">
        <v>192</v>
      </c>
      <c r="P51" s="94" t="s">
        <v>387</v>
      </c>
      <c r="Q51" s="94" t="s">
        <v>477</v>
      </c>
      <c r="R51" s="94">
        <v>50</v>
      </c>
      <c r="S51" s="94">
        <v>25</v>
      </c>
      <c r="T51" s="94">
        <v>1250</v>
      </c>
      <c r="U51" s="94">
        <v>150000</v>
      </c>
      <c r="V51" s="94" t="s">
        <v>377</v>
      </c>
      <c r="W51" s="94" t="s">
        <v>577</v>
      </c>
    </row>
    <row r="52" spans="2:30" x14ac:dyDescent="0.25">
      <c r="B52" s="3"/>
      <c r="C52" s="11"/>
      <c r="D52" s="3"/>
      <c r="E52" s="3"/>
      <c r="F52" s="3"/>
      <c r="G52" s="3"/>
      <c r="H52" s="3"/>
      <c r="I52" s="3"/>
      <c r="J52" s="3"/>
      <c r="K52" s="33"/>
      <c r="L52" s="40"/>
      <c r="N52" s="94" t="s">
        <v>542</v>
      </c>
      <c r="O52" s="94" t="s">
        <v>192</v>
      </c>
      <c r="P52" s="94" t="s">
        <v>388</v>
      </c>
      <c r="Q52" s="94" t="s">
        <v>478</v>
      </c>
      <c r="R52" s="94">
        <v>20</v>
      </c>
      <c r="S52" s="94">
        <v>4000</v>
      </c>
      <c r="T52" s="94">
        <v>80000</v>
      </c>
      <c r="U52" s="94">
        <v>500000</v>
      </c>
      <c r="V52" s="94" t="s">
        <v>571</v>
      </c>
      <c r="W52" s="94" t="s">
        <v>578</v>
      </c>
    </row>
    <row r="53" spans="2:30" ht="12" customHeight="1" x14ac:dyDescent="0.25">
      <c r="B53" s="3"/>
      <c r="C53" s="11"/>
      <c r="D53" s="3"/>
      <c r="E53" s="3"/>
      <c r="F53" s="3"/>
      <c r="G53" s="3"/>
      <c r="H53" s="3"/>
      <c r="I53" s="3"/>
      <c r="J53" s="3"/>
      <c r="K53" s="33"/>
      <c r="L53" s="40"/>
      <c r="N53" s="94" t="s">
        <v>543</v>
      </c>
      <c r="O53" s="94" t="s">
        <v>192</v>
      </c>
      <c r="P53" s="94" t="s">
        <v>390</v>
      </c>
      <c r="Q53" s="94" t="s">
        <v>479</v>
      </c>
      <c r="R53" s="94">
        <v>15</v>
      </c>
      <c r="S53" s="94">
        <v>15</v>
      </c>
      <c r="T53" s="94">
        <v>225</v>
      </c>
      <c r="U53" s="94">
        <v>25000</v>
      </c>
      <c r="V53" s="94" t="s">
        <v>200</v>
      </c>
      <c r="W53" s="94" t="s">
        <v>579</v>
      </c>
      <c r="AD53" s="59"/>
    </row>
    <row r="54" spans="2:30" x14ac:dyDescent="0.25">
      <c r="B54" s="3"/>
      <c r="C54" s="11"/>
      <c r="D54" s="3"/>
      <c r="E54" s="3"/>
      <c r="F54" s="3"/>
      <c r="G54" s="3"/>
      <c r="H54" s="3"/>
      <c r="I54" s="3"/>
      <c r="J54" s="3"/>
      <c r="K54" s="33"/>
      <c r="L54" s="8"/>
      <c r="N54" s="94" t="s">
        <v>544</v>
      </c>
      <c r="O54" s="94" t="s">
        <v>192</v>
      </c>
      <c r="P54" s="94" t="s">
        <v>480</v>
      </c>
      <c r="Q54" s="94" t="s">
        <v>481</v>
      </c>
      <c r="R54" s="94">
        <v>50</v>
      </c>
      <c r="S54" s="94">
        <v>0.2</v>
      </c>
      <c r="T54" s="94">
        <v>10</v>
      </c>
      <c r="U54" s="94">
        <v>30000</v>
      </c>
      <c r="V54" s="94" t="s">
        <v>569</v>
      </c>
      <c r="W54" s="94" t="s">
        <v>580</v>
      </c>
    </row>
    <row r="55" spans="2:30" ht="12" customHeight="1" x14ac:dyDescent="0.25">
      <c r="B55" s="3"/>
      <c r="C55" s="11"/>
      <c r="D55" s="3"/>
      <c r="E55" s="3"/>
      <c r="F55" s="3"/>
      <c r="G55" s="3"/>
      <c r="H55" s="3"/>
      <c r="I55" s="3"/>
      <c r="J55" s="3"/>
      <c r="K55" s="33"/>
      <c r="L55" s="8"/>
      <c r="N55" s="94" t="s">
        <v>545</v>
      </c>
      <c r="O55" s="94" t="s">
        <v>192</v>
      </c>
      <c r="P55" s="94" t="s">
        <v>393</v>
      </c>
      <c r="Q55" s="94" t="s">
        <v>482</v>
      </c>
      <c r="R55" s="94">
        <v>60</v>
      </c>
      <c r="S55" s="94">
        <v>5000</v>
      </c>
      <c r="T55" s="94">
        <v>300000</v>
      </c>
      <c r="U55" s="94">
        <v>2000000</v>
      </c>
      <c r="V55" s="94" t="s">
        <v>568</v>
      </c>
      <c r="W55" s="94" t="s">
        <v>581</v>
      </c>
      <c r="AD55" s="59"/>
    </row>
    <row r="56" spans="2:30" x14ac:dyDescent="0.25">
      <c r="B56" s="3"/>
      <c r="C56" s="11"/>
      <c r="D56" s="3"/>
      <c r="E56" s="3"/>
      <c r="F56" s="3"/>
      <c r="G56" s="3"/>
      <c r="H56" s="3"/>
      <c r="I56" s="3"/>
      <c r="J56" s="3"/>
      <c r="K56" s="33"/>
      <c r="L56" s="40"/>
      <c r="N56" s="94" t="s">
        <v>546</v>
      </c>
      <c r="O56" s="94" t="s">
        <v>192</v>
      </c>
      <c r="P56" s="94" t="s">
        <v>474</v>
      </c>
      <c r="Q56" s="94" t="s">
        <v>483</v>
      </c>
      <c r="R56" s="94">
        <v>120</v>
      </c>
      <c r="S56" s="94">
        <v>35</v>
      </c>
      <c r="T56" s="94">
        <v>4200</v>
      </c>
      <c r="U56" s="94">
        <v>1000000</v>
      </c>
      <c r="V56" s="94" t="s">
        <v>570</v>
      </c>
      <c r="W56" s="94" t="s">
        <v>582</v>
      </c>
    </row>
    <row r="57" spans="2:30" ht="12" customHeight="1" x14ac:dyDescent="0.25">
      <c r="B57" s="3"/>
      <c r="C57" s="14"/>
      <c r="D57" s="3"/>
      <c r="E57" s="3"/>
      <c r="F57" s="3"/>
      <c r="G57" s="3"/>
      <c r="H57" s="3"/>
      <c r="I57" s="3"/>
      <c r="J57" s="3"/>
      <c r="K57" s="33"/>
      <c r="L57" s="9"/>
      <c r="N57" s="94" t="s">
        <v>547</v>
      </c>
      <c r="O57" s="94" t="s">
        <v>193</v>
      </c>
      <c r="P57" s="94" t="s">
        <v>480</v>
      </c>
      <c r="Q57" s="94" t="s">
        <v>484</v>
      </c>
      <c r="R57" s="94">
        <v>6</v>
      </c>
      <c r="S57" s="94">
        <v>1</v>
      </c>
      <c r="T57" s="94">
        <v>6</v>
      </c>
      <c r="U57" s="94">
        <v>40000</v>
      </c>
      <c r="V57" s="94" t="s">
        <v>569</v>
      </c>
      <c r="W57" s="94" t="s">
        <v>583</v>
      </c>
    </row>
    <row r="58" spans="2:30" x14ac:dyDescent="0.25">
      <c r="B58" s="3"/>
      <c r="C58" s="11"/>
      <c r="D58" s="3"/>
      <c r="E58" s="3"/>
      <c r="F58" s="3"/>
      <c r="G58" s="3"/>
      <c r="H58" s="3"/>
      <c r="I58" s="3"/>
      <c r="J58" s="3"/>
      <c r="K58" s="33"/>
      <c r="L58" s="23"/>
      <c r="N58" s="94" t="s">
        <v>548</v>
      </c>
      <c r="O58" s="94" t="s">
        <v>193</v>
      </c>
      <c r="P58" s="94" t="s">
        <v>395</v>
      </c>
      <c r="Q58" s="94" t="s">
        <v>485</v>
      </c>
      <c r="R58" s="94">
        <v>2</v>
      </c>
      <c r="S58" s="94">
        <v>100</v>
      </c>
      <c r="T58" s="94">
        <v>200</v>
      </c>
      <c r="U58" s="94">
        <v>250000</v>
      </c>
      <c r="V58" s="94" t="s">
        <v>572</v>
      </c>
      <c r="W58" s="94" t="s">
        <v>584</v>
      </c>
      <c r="AD58" s="59"/>
    </row>
    <row r="59" spans="2:30" ht="12" customHeight="1" x14ac:dyDescent="0.25">
      <c r="B59" s="7"/>
      <c r="C59" s="7"/>
      <c r="D59" s="7"/>
      <c r="E59" s="7"/>
      <c r="F59" s="7"/>
      <c r="G59" s="7"/>
      <c r="H59" s="7"/>
      <c r="I59" s="7"/>
      <c r="J59" s="7"/>
      <c r="K59" s="7"/>
      <c r="L59" s="7"/>
      <c r="N59" s="94" t="s">
        <v>549</v>
      </c>
      <c r="O59" s="94" t="s">
        <v>194</v>
      </c>
      <c r="P59" s="94" t="s">
        <v>388</v>
      </c>
      <c r="R59" s="94">
        <v>2</v>
      </c>
      <c r="S59" s="94">
        <v>1200</v>
      </c>
      <c r="T59" s="94">
        <v>2400</v>
      </c>
      <c r="U59" s="94">
        <v>300000</v>
      </c>
      <c r="V59" s="94" t="s">
        <v>571</v>
      </c>
      <c r="W59" s="94" t="s">
        <v>585</v>
      </c>
    </row>
    <row r="60" spans="2:30" x14ac:dyDescent="0.25">
      <c r="N60" s="94" t="s">
        <v>550</v>
      </c>
      <c r="O60" s="94" t="s">
        <v>194</v>
      </c>
      <c r="P60" s="94" t="s">
        <v>387</v>
      </c>
      <c r="R60" s="94">
        <v>10</v>
      </c>
      <c r="S60" s="94">
        <v>500</v>
      </c>
      <c r="T60" s="94">
        <v>5000</v>
      </c>
      <c r="U60" s="94">
        <v>600000</v>
      </c>
      <c r="V60" s="94" t="s">
        <v>377</v>
      </c>
      <c r="W60" s="94" t="s">
        <v>586</v>
      </c>
    </row>
    <row r="61" spans="2:30" x14ac:dyDescent="0.25">
      <c r="N61" s="94" t="s">
        <v>551</v>
      </c>
      <c r="O61" s="94" t="s">
        <v>194</v>
      </c>
      <c r="P61" s="94" t="s">
        <v>393</v>
      </c>
      <c r="R61" s="94">
        <v>10</v>
      </c>
      <c r="S61" s="94">
        <v>500</v>
      </c>
      <c r="T61" s="94">
        <v>5000</v>
      </c>
      <c r="U61" s="94">
        <v>600000</v>
      </c>
      <c r="V61" s="94" t="s">
        <v>568</v>
      </c>
      <c r="W61" s="94" t="s">
        <v>587</v>
      </c>
    </row>
    <row r="62" spans="2:30" x14ac:dyDescent="0.25">
      <c r="N62" s="94" t="s">
        <v>552</v>
      </c>
      <c r="O62" s="94" t="s">
        <v>199</v>
      </c>
      <c r="P62" s="94" t="s">
        <v>480</v>
      </c>
      <c r="Q62" s="94" t="s">
        <v>486</v>
      </c>
      <c r="R62" s="94">
        <v>20</v>
      </c>
      <c r="S62" s="94">
        <v>5</v>
      </c>
      <c r="T62" s="94">
        <v>100</v>
      </c>
      <c r="U62" s="94">
        <v>120000</v>
      </c>
      <c r="V62" s="94" t="s">
        <v>569</v>
      </c>
      <c r="W62" s="94" t="s">
        <v>588</v>
      </c>
    </row>
    <row r="63" spans="2:30" x14ac:dyDescent="0.25">
      <c r="N63" s="94" t="s">
        <v>553</v>
      </c>
      <c r="O63" s="94" t="s">
        <v>199</v>
      </c>
      <c r="P63" s="94" t="s">
        <v>387</v>
      </c>
      <c r="Q63" s="94" t="s">
        <v>487</v>
      </c>
      <c r="R63" s="94">
        <v>8</v>
      </c>
      <c r="S63" s="94">
        <v>150</v>
      </c>
      <c r="T63" s="94">
        <v>1200</v>
      </c>
      <c r="U63" s="94">
        <v>200000</v>
      </c>
      <c r="V63" s="94" t="s">
        <v>377</v>
      </c>
      <c r="W63" s="94" t="s">
        <v>589</v>
      </c>
    </row>
    <row r="64" spans="2:30" x14ac:dyDescent="0.25">
      <c r="N64" s="94" t="s">
        <v>554</v>
      </c>
      <c r="O64" s="94" t="s">
        <v>199</v>
      </c>
      <c r="P64" s="94" t="s">
        <v>395</v>
      </c>
      <c r="Q64" s="94" t="s">
        <v>488</v>
      </c>
      <c r="R64" s="94">
        <v>5</v>
      </c>
      <c r="S64" s="94">
        <v>100</v>
      </c>
      <c r="T64" s="94">
        <v>500</v>
      </c>
      <c r="U64" s="94">
        <v>600000</v>
      </c>
      <c r="V64" s="94" t="s">
        <v>572</v>
      </c>
      <c r="W64" s="94" t="s">
        <v>590</v>
      </c>
      <c r="AD64" s="59"/>
    </row>
    <row r="65" spans="14:30" x14ac:dyDescent="0.25">
      <c r="N65" s="94" t="s">
        <v>555</v>
      </c>
      <c r="O65" s="94" t="s">
        <v>199</v>
      </c>
      <c r="P65" s="94" t="s">
        <v>390</v>
      </c>
      <c r="Q65" s="94" t="s">
        <v>489</v>
      </c>
      <c r="R65" s="94">
        <v>5</v>
      </c>
      <c r="S65" s="94">
        <v>20</v>
      </c>
      <c r="T65" s="94">
        <v>100</v>
      </c>
      <c r="U65" s="94">
        <v>30000</v>
      </c>
      <c r="V65" s="94" t="s">
        <v>200</v>
      </c>
      <c r="W65" s="94" t="s">
        <v>591</v>
      </c>
    </row>
    <row r="66" spans="14:30" x14ac:dyDescent="0.25">
      <c r="N66" s="94" t="s">
        <v>556</v>
      </c>
      <c r="O66" s="94" t="s">
        <v>196</v>
      </c>
      <c r="P66" s="94" t="s">
        <v>393</v>
      </c>
      <c r="Q66" s="94" t="s">
        <v>490</v>
      </c>
      <c r="R66" s="94">
        <v>20</v>
      </c>
      <c r="S66" s="94">
        <v>1000</v>
      </c>
      <c r="T66" s="94">
        <v>20000</v>
      </c>
      <c r="U66" s="94">
        <v>2000000</v>
      </c>
      <c r="V66" s="94" t="s">
        <v>568</v>
      </c>
      <c r="W66" s="94" t="s">
        <v>592</v>
      </c>
    </row>
    <row r="67" spans="14:30" x14ac:dyDescent="0.25">
      <c r="N67" s="94" t="s">
        <v>557</v>
      </c>
      <c r="O67" s="94" t="s">
        <v>196</v>
      </c>
      <c r="P67" s="94" t="s">
        <v>387</v>
      </c>
      <c r="Q67" s="94" t="s">
        <v>213</v>
      </c>
      <c r="R67" s="94">
        <v>10</v>
      </c>
      <c r="S67" s="94">
        <v>150</v>
      </c>
      <c r="T67" s="94">
        <v>1500</v>
      </c>
      <c r="U67" s="94">
        <v>2000000</v>
      </c>
      <c r="V67" s="94" t="s">
        <v>377</v>
      </c>
      <c r="W67" s="94" t="s">
        <v>593</v>
      </c>
    </row>
    <row r="68" spans="14:30" x14ac:dyDescent="0.25">
      <c r="N68" s="94" t="s">
        <v>558</v>
      </c>
      <c r="O68" s="94" t="s">
        <v>196</v>
      </c>
      <c r="P68" s="94" t="s">
        <v>388</v>
      </c>
      <c r="Q68" s="94" t="s">
        <v>491</v>
      </c>
      <c r="R68" s="94">
        <v>5</v>
      </c>
      <c r="S68" s="94">
        <v>2000</v>
      </c>
      <c r="T68" s="94">
        <v>10000</v>
      </c>
      <c r="U68" s="94">
        <v>100000</v>
      </c>
      <c r="V68" s="94" t="s">
        <v>571</v>
      </c>
      <c r="W68" s="94" t="s">
        <v>594</v>
      </c>
    </row>
    <row r="69" spans="14:30" x14ac:dyDescent="0.25">
      <c r="N69" s="94" t="s">
        <v>559</v>
      </c>
      <c r="O69" s="94" t="s">
        <v>196</v>
      </c>
      <c r="P69" s="94" t="s">
        <v>395</v>
      </c>
      <c r="Q69" s="94" t="s">
        <v>175</v>
      </c>
      <c r="R69" s="94">
        <v>20</v>
      </c>
      <c r="S69" s="94">
        <v>50</v>
      </c>
      <c r="T69" s="94">
        <v>1000</v>
      </c>
      <c r="U69" s="94">
        <v>500000</v>
      </c>
      <c r="V69" s="94" t="s">
        <v>572</v>
      </c>
      <c r="W69" s="94" t="s">
        <v>595</v>
      </c>
      <c r="AD69" s="59"/>
    </row>
    <row r="70" spans="14:30" x14ac:dyDescent="0.25">
      <c r="N70" s="94" t="s">
        <v>560</v>
      </c>
      <c r="O70" s="94" t="s">
        <v>195</v>
      </c>
      <c r="P70" s="94" t="s">
        <v>387</v>
      </c>
      <c r="Q70" s="94" t="s">
        <v>492</v>
      </c>
      <c r="R70" s="94">
        <v>10</v>
      </c>
      <c r="S70" s="94">
        <v>150</v>
      </c>
      <c r="T70" s="94">
        <v>1500</v>
      </c>
      <c r="U70" s="94">
        <v>75000</v>
      </c>
      <c r="V70" s="94" t="s">
        <v>377</v>
      </c>
      <c r="W70" s="94" t="s">
        <v>596</v>
      </c>
    </row>
    <row r="71" spans="14:30" x14ac:dyDescent="0.25">
      <c r="N71" s="94" t="s">
        <v>561</v>
      </c>
      <c r="O71" s="94" t="s">
        <v>221</v>
      </c>
      <c r="P71" s="94" t="s">
        <v>480</v>
      </c>
      <c r="Q71" s="94" t="s">
        <v>493</v>
      </c>
      <c r="R71" s="94">
        <v>10</v>
      </c>
      <c r="S71" s="94">
        <v>5</v>
      </c>
      <c r="T71" s="94">
        <v>50</v>
      </c>
      <c r="U71" s="94">
        <v>60000</v>
      </c>
      <c r="V71" s="94" t="s">
        <v>569</v>
      </c>
      <c r="W71" s="94" t="s">
        <v>597</v>
      </c>
      <c r="AD71" s="59"/>
    </row>
    <row r="72" spans="14:30" x14ac:dyDescent="0.25">
      <c r="N72" s="94" t="s">
        <v>562</v>
      </c>
      <c r="O72" s="94" t="s">
        <v>221</v>
      </c>
      <c r="P72" s="94" t="s">
        <v>387</v>
      </c>
      <c r="Q72" s="94" t="s">
        <v>494</v>
      </c>
      <c r="R72" s="94">
        <v>10</v>
      </c>
      <c r="S72" s="94">
        <v>15</v>
      </c>
      <c r="T72" s="94">
        <v>150</v>
      </c>
      <c r="U72" s="94">
        <v>150000</v>
      </c>
      <c r="V72" s="94" t="s">
        <v>377</v>
      </c>
      <c r="W72" s="94" t="s">
        <v>598</v>
      </c>
    </row>
    <row r="73" spans="14:30" x14ac:dyDescent="0.25">
      <c r="N73" s="94" t="s">
        <v>563</v>
      </c>
      <c r="O73" s="94" t="s">
        <v>412</v>
      </c>
      <c r="P73" s="94" t="s">
        <v>387</v>
      </c>
      <c r="Q73" s="94" t="s">
        <v>495</v>
      </c>
      <c r="R73" s="94">
        <v>6</v>
      </c>
      <c r="S73" s="94">
        <v>300</v>
      </c>
      <c r="T73" s="94">
        <v>1800</v>
      </c>
      <c r="U73" s="94">
        <v>267000</v>
      </c>
      <c r="V73" s="94" t="s">
        <v>377</v>
      </c>
      <c r="W73" s="94" t="s">
        <v>599</v>
      </c>
      <c r="AD73" s="59"/>
    </row>
    <row r="74" spans="14:30" x14ac:dyDescent="0.25">
      <c r="N74" s="94" t="s">
        <v>564</v>
      </c>
      <c r="O74" s="94" t="s">
        <v>412</v>
      </c>
      <c r="P74" s="94" t="s">
        <v>387</v>
      </c>
      <c r="Q74" s="94" t="s">
        <v>496</v>
      </c>
      <c r="R74" s="94">
        <v>1</v>
      </c>
      <c r="S74" s="94">
        <v>80</v>
      </c>
      <c r="T74" s="94">
        <v>80</v>
      </c>
      <c r="U74" s="94">
        <v>63000</v>
      </c>
      <c r="V74" s="94" t="s">
        <v>377</v>
      </c>
      <c r="W74" s="94" t="s">
        <v>599</v>
      </c>
    </row>
    <row r="75" spans="14:30" x14ac:dyDescent="0.25">
      <c r="N75" s="94" t="s">
        <v>565</v>
      </c>
      <c r="O75" s="94" t="s">
        <v>412</v>
      </c>
      <c r="P75" s="94" t="s">
        <v>480</v>
      </c>
      <c r="Q75" s="94" t="s">
        <v>497</v>
      </c>
      <c r="R75" s="94">
        <v>4</v>
      </c>
      <c r="S75" s="94">
        <v>5</v>
      </c>
      <c r="T75" s="94">
        <v>20</v>
      </c>
      <c r="U75" s="94">
        <v>36000</v>
      </c>
      <c r="V75" s="94" t="s">
        <v>569</v>
      </c>
      <c r="W75" s="94" t="s">
        <v>600</v>
      </c>
      <c r="AD75" s="59"/>
    </row>
    <row r="76" spans="14:30" x14ac:dyDescent="0.25">
      <c r="AD76" s="59"/>
    </row>
    <row r="77" spans="14:30" x14ac:dyDescent="0.25">
      <c r="AD77" s="59"/>
    </row>
    <row r="81" spans="21:30" x14ac:dyDescent="0.25">
      <c r="AD81" s="59"/>
    </row>
    <row r="82" spans="21:30" x14ac:dyDescent="0.25">
      <c r="AD82" s="59"/>
    </row>
    <row r="85" spans="21:30" x14ac:dyDescent="0.25">
      <c r="U85" s="59"/>
    </row>
    <row r="86" spans="21:30" x14ac:dyDescent="0.25">
      <c r="U86" s="59"/>
      <c r="X86" s="59"/>
    </row>
    <row r="87" spans="21:30" x14ac:dyDescent="0.25">
      <c r="V87" s="59"/>
      <c r="X87" s="59"/>
      <c r="Y87" s="59"/>
      <c r="AD87" s="59"/>
    </row>
    <row r="88" spans="21:30" x14ac:dyDescent="0.25">
      <c r="U88" s="59"/>
      <c r="AD88" s="59"/>
    </row>
    <row r="89" spans="21:30" x14ac:dyDescent="0.25">
      <c r="U89" s="59"/>
      <c r="AD89" s="59"/>
    </row>
    <row r="90" spans="21:30" x14ac:dyDescent="0.25">
      <c r="W90" s="59"/>
    </row>
    <row r="91" spans="21:30" x14ac:dyDescent="0.25">
      <c r="W91" s="59"/>
    </row>
    <row r="92" spans="21:30" x14ac:dyDescent="0.25">
      <c r="U92" s="59"/>
    </row>
    <row r="93" spans="21:30" x14ac:dyDescent="0.25">
      <c r="V93" s="59"/>
      <c r="AD93" s="59"/>
    </row>
    <row r="94" spans="21:30" x14ac:dyDescent="0.25">
      <c r="Y94" s="59"/>
    </row>
    <row r="95" spans="21:30" x14ac:dyDescent="0.25">
      <c r="W95" s="59"/>
    </row>
    <row r="96" spans="21:30" x14ac:dyDescent="0.25">
      <c r="AD96" s="57"/>
    </row>
    <row r="97" spans="21:30" x14ac:dyDescent="0.25">
      <c r="AD97" s="57"/>
    </row>
    <row r="98" spans="21:30" x14ac:dyDescent="0.25">
      <c r="V98" s="59"/>
      <c r="X98" s="59"/>
      <c r="Y98" s="59"/>
    </row>
    <row r="99" spans="21:30" x14ac:dyDescent="0.25">
      <c r="U99" s="59"/>
      <c r="AD99" s="57"/>
    </row>
    <row r="100" spans="21:30" x14ac:dyDescent="0.25">
      <c r="U100" s="59"/>
      <c r="V100" s="59"/>
      <c r="X100" s="59"/>
      <c r="AD100" s="57"/>
    </row>
    <row r="101" spans="21:30" x14ac:dyDescent="0.25">
      <c r="U101" s="59"/>
      <c r="W101" s="59"/>
      <c r="X101" s="59"/>
    </row>
    <row r="102" spans="21:30" x14ac:dyDescent="0.25">
      <c r="U102" s="59"/>
      <c r="V102" s="59"/>
      <c r="W102" s="59"/>
      <c r="X102" s="59"/>
    </row>
    <row r="103" spans="21:30" x14ac:dyDescent="0.25">
      <c r="U103" s="59"/>
      <c r="X103" s="59"/>
      <c r="AD103" s="59"/>
    </row>
    <row r="104" spans="21:30" x14ac:dyDescent="0.25">
      <c r="V104" s="59"/>
      <c r="W104" s="59"/>
      <c r="X104" s="59"/>
    </row>
    <row r="105" spans="21:30" x14ac:dyDescent="0.25">
      <c r="V105" s="59"/>
    </row>
    <row r="106" spans="21:30" x14ac:dyDescent="0.25">
      <c r="V106" s="59"/>
      <c r="W106" s="59"/>
      <c r="AD106" s="59"/>
    </row>
    <row r="107" spans="21:30" x14ac:dyDescent="0.25">
      <c r="W107" s="59"/>
    </row>
    <row r="108" spans="21:30" x14ac:dyDescent="0.25">
      <c r="U108" s="59"/>
      <c r="W108" s="59"/>
      <c r="X108" s="59"/>
    </row>
    <row r="109" spans="21:30" x14ac:dyDescent="0.25">
      <c r="U109" s="59"/>
    </row>
    <row r="110" spans="21:30" x14ac:dyDescent="0.25">
      <c r="V110" s="59"/>
      <c r="Y110" s="59"/>
    </row>
    <row r="111" spans="21:30" x14ac:dyDescent="0.25">
      <c r="V111" s="59"/>
      <c r="W111" s="59"/>
      <c r="Y111" s="59"/>
    </row>
    <row r="112" spans="21:30" x14ac:dyDescent="0.25">
      <c r="U112" s="59"/>
    </row>
    <row r="113" spans="21:30" x14ac:dyDescent="0.25">
      <c r="X113" s="59"/>
      <c r="AD113" s="59"/>
    </row>
    <row r="114" spans="21:30" x14ac:dyDescent="0.25">
      <c r="U114" s="59"/>
      <c r="W114" s="59"/>
      <c r="AD114" s="59"/>
    </row>
    <row r="115" spans="21:30" x14ac:dyDescent="0.25">
      <c r="U115" s="59"/>
      <c r="W115" s="59"/>
      <c r="X115" s="59"/>
    </row>
    <row r="116" spans="21:30" x14ac:dyDescent="0.25">
      <c r="U116" s="59"/>
      <c r="V116" s="59"/>
      <c r="W116" s="59"/>
      <c r="X116" s="59"/>
    </row>
    <row r="117" spans="21:30" x14ac:dyDescent="0.25">
      <c r="V117" s="59"/>
      <c r="W117" s="59"/>
      <c r="X117" s="59"/>
    </row>
    <row r="118" spans="21:30" x14ac:dyDescent="0.25">
      <c r="V118" s="59"/>
      <c r="AD118" s="59"/>
    </row>
    <row r="119" spans="21:30" x14ac:dyDescent="0.25">
      <c r="U119" s="59"/>
    </row>
    <row r="120" spans="21:30" x14ac:dyDescent="0.25">
      <c r="U120" s="59"/>
      <c r="X120" s="59"/>
    </row>
    <row r="121" spans="21:30" x14ac:dyDescent="0.25">
      <c r="U121" s="59"/>
      <c r="W121" s="59"/>
    </row>
    <row r="122" spans="21:30" x14ac:dyDescent="0.25">
      <c r="V122" s="59"/>
      <c r="X122" s="59"/>
      <c r="Y122" s="59"/>
    </row>
    <row r="123" spans="21:30" x14ac:dyDescent="0.25">
      <c r="U123" s="59"/>
      <c r="W123" s="59"/>
      <c r="Y123" s="59"/>
    </row>
    <row r="124" spans="21:30" x14ac:dyDescent="0.25">
      <c r="U124" s="57"/>
      <c r="W124" s="57"/>
      <c r="X124" s="57"/>
      <c r="AD124" s="59"/>
    </row>
    <row r="125" spans="21:30" x14ac:dyDescent="0.25">
      <c r="V125" s="57"/>
      <c r="X125" s="57"/>
      <c r="AD125" s="59"/>
    </row>
    <row r="126" spans="21:30" x14ac:dyDescent="0.25">
      <c r="U126" s="57"/>
      <c r="V126" s="57"/>
      <c r="X126" s="57"/>
    </row>
    <row r="127" spans="21:30" x14ac:dyDescent="0.25">
      <c r="U127" s="57"/>
      <c r="AD127" s="59"/>
    </row>
    <row r="128" spans="21:30" x14ac:dyDescent="0.25">
      <c r="V128" s="57"/>
    </row>
    <row r="129" spans="21:30" x14ac:dyDescent="0.25">
      <c r="V129" s="57"/>
      <c r="AD129" s="59"/>
    </row>
    <row r="130" spans="21:30" x14ac:dyDescent="0.25">
      <c r="U130" s="59"/>
      <c r="AD130" s="59"/>
    </row>
    <row r="131" spans="21:30" x14ac:dyDescent="0.25">
      <c r="U131" s="59"/>
      <c r="AD131" s="59"/>
    </row>
    <row r="132" spans="21:30" x14ac:dyDescent="0.25">
      <c r="V132" s="59"/>
      <c r="X132" s="59"/>
      <c r="Y132" s="59"/>
    </row>
    <row r="133" spans="21:30" x14ac:dyDescent="0.25">
      <c r="W133" s="59"/>
    </row>
    <row r="134" spans="21:30" x14ac:dyDescent="0.25">
      <c r="U134" s="59"/>
      <c r="AD134" s="59"/>
    </row>
    <row r="135" spans="21:30" x14ac:dyDescent="0.25">
      <c r="V135" s="59"/>
      <c r="Y135" s="59"/>
    </row>
    <row r="136" spans="21:30" x14ac:dyDescent="0.25">
      <c r="U136" s="59"/>
    </row>
    <row r="137" spans="21:30" x14ac:dyDescent="0.25">
      <c r="AD137" s="59"/>
    </row>
    <row r="138" spans="21:30" x14ac:dyDescent="0.25">
      <c r="AD138" s="59"/>
    </row>
    <row r="139" spans="21:30" x14ac:dyDescent="0.25">
      <c r="AD139" s="59"/>
    </row>
    <row r="140" spans="21:30" x14ac:dyDescent="0.25">
      <c r="AD140" s="59"/>
    </row>
    <row r="144" spans="21:30" x14ac:dyDescent="0.25">
      <c r="AD144" s="59"/>
    </row>
    <row r="146" spans="30:30" x14ac:dyDescent="0.25">
      <c r="AD146" s="59"/>
    </row>
    <row r="147" spans="30:30" x14ac:dyDescent="0.25">
      <c r="AD147" s="57"/>
    </row>
    <row r="156" spans="30:30" x14ac:dyDescent="0.25">
      <c r="AD156" s="59"/>
    </row>
    <row r="161" spans="30:30" x14ac:dyDescent="0.25">
      <c r="AD161" s="59"/>
    </row>
    <row r="162" spans="30:30" x14ac:dyDescent="0.25">
      <c r="AD162" s="59"/>
    </row>
    <row r="173" spans="30:30" x14ac:dyDescent="0.25">
      <c r="AD173" s="59"/>
    </row>
    <row r="175" spans="30:30" x14ac:dyDescent="0.25">
      <c r="AD175" s="59"/>
    </row>
    <row r="176" spans="30:30" x14ac:dyDescent="0.25">
      <c r="AD176" s="59"/>
    </row>
    <row r="177" spans="27:30" x14ac:dyDescent="0.25">
      <c r="AD177" s="59"/>
    </row>
    <row r="178" spans="27:30" x14ac:dyDescent="0.25">
      <c r="AD178" s="59"/>
    </row>
    <row r="179" spans="27:30" x14ac:dyDescent="0.25">
      <c r="AD179" s="59"/>
    </row>
    <row r="183" spans="27:30" x14ac:dyDescent="0.25">
      <c r="AD183" s="59"/>
    </row>
    <row r="187" spans="27:30" x14ac:dyDescent="0.25">
      <c r="AA187" s="94" t="str">
        <f t="shared" ref="AA187:AA250" si="4">AB187&amp;"_"&amp;AC187</f>
        <v>Palouse_1</v>
      </c>
      <c r="AB187" s="94" t="s">
        <v>160</v>
      </c>
      <c r="AC187" s="94">
        <f t="shared" ref="AC187:AC250" si="5">AC135+1</f>
        <v>1</v>
      </c>
    </row>
    <row r="188" spans="27:30" x14ac:dyDescent="0.25">
      <c r="AA188" s="94" t="str">
        <f t="shared" si="4"/>
        <v>Palouse_1</v>
      </c>
      <c r="AB188" s="94" t="s">
        <v>160</v>
      </c>
      <c r="AC188" s="94">
        <f t="shared" si="5"/>
        <v>1</v>
      </c>
      <c r="AD188" s="59">
        <v>0.02</v>
      </c>
    </row>
    <row r="189" spans="27:30" x14ac:dyDescent="0.25">
      <c r="AA189" s="94" t="str">
        <f t="shared" si="4"/>
        <v>Palouse_1</v>
      </c>
      <c r="AB189" s="94" t="s">
        <v>160</v>
      </c>
      <c r="AC189" s="94">
        <f t="shared" si="5"/>
        <v>1</v>
      </c>
    </row>
    <row r="190" spans="27:30" x14ac:dyDescent="0.25">
      <c r="AA190" s="94" t="str">
        <f t="shared" si="4"/>
        <v>Puget Sound_1</v>
      </c>
      <c r="AB190" s="94" t="s">
        <v>165</v>
      </c>
      <c r="AC190" s="94">
        <f t="shared" si="5"/>
        <v>1</v>
      </c>
      <c r="AD190" s="59">
        <v>0.11</v>
      </c>
    </row>
    <row r="191" spans="27:30" x14ac:dyDescent="0.25">
      <c r="AA191" s="94" t="str">
        <f t="shared" si="4"/>
        <v>Puget Sound_1</v>
      </c>
      <c r="AB191" s="94" t="s">
        <v>165</v>
      </c>
      <c r="AC191" s="94">
        <f t="shared" si="5"/>
        <v>1</v>
      </c>
      <c r="AD191" s="59">
        <v>0.1</v>
      </c>
    </row>
    <row r="192" spans="27:30" x14ac:dyDescent="0.25">
      <c r="AA192" s="94" t="str">
        <f t="shared" si="4"/>
        <v>Puget Sound_1</v>
      </c>
      <c r="AB192" s="94" t="s">
        <v>165</v>
      </c>
      <c r="AC192" s="94">
        <f t="shared" si="5"/>
        <v>1</v>
      </c>
      <c r="AD192" s="59">
        <v>7.0000000000000007E-2</v>
      </c>
    </row>
    <row r="193" spans="27:30" x14ac:dyDescent="0.25">
      <c r="AA193" s="94" t="str">
        <f t="shared" si="4"/>
        <v>Puget Sound_1</v>
      </c>
      <c r="AB193" s="94" t="s">
        <v>165</v>
      </c>
      <c r="AC193" s="94">
        <f t="shared" si="5"/>
        <v>1</v>
      </c>
    </row>
    <row r="194" spans="27:30" x14ac:dyDescent="0.25">
      <c r="AA194" s="94" t="str">
        <f t="shared" si="4"/>
        <v>South Central_1</v>
      </c>
      <c r="AB194" s="94" t="s">
        <v>174</v>
      </c>
      <c r="AC194" s="94">
        <f t="shared" si="5"/>
        <v>1</v>
      </c>
    </row>
    <row r="195" spans="27:30" x14ac:dyDescent="0.25">
      <c r="AA195" s="94" t="str">
        <f t="shared" si="4"/>
        <v>South Central_1</v>
      </c>
      <c r="AB195" s="94" t="s">
        <v>174</v>
      </c>
      <c r="AC195" s="94">
        <f t="shared" si="5"/>
        <v>1</v>
      </c>
      <c r="AD195" s="59">
        <v>0.05</v>
      </c>
    </row>
    <row r="196" spans="27:30" x14ac:dyDescent="0.25">
      <c r="AA196" s="94" t="str">
        <f t="shared" si="4"/>
        <v>South Central_1</v>
      </c>
      <c r="AB196" s="94" t="s">
        <v>174</v>
      </c>
      <c r="AC196" s="94">
        <f t="shared" si="5"/>
        <v>1</v>
      </c>
    </row>
    <row r="197" spans="27:30" x14ac:dyDescent="0.25">
      <c r="AA197" s="94" t="str">
        <f t="shared" si="4"/>
        <v>South Central_1</v>
      </c>
      <c r="AB197" s="94" t="s">
        <v>174</v>
      </c>
      <c r="AC197" s="94">
        <f t="shared" si="5"/>
        <v>1</v>
      </c>
      <c r="AD197" s="59">
        <v>0.03</v>
      </c>
    </row>
    <row r="198" spans="27:30" x14ac:dyDescent="0.25">
      <c r="AA198" s="94" t="str">
        <f t="shared" si="4"/>
        <v>South Central_1</v>
      </c>
      <c r="AB198" s="94" t="s">
        <v>174</v>
      </c>
      <c r="AC198" s="94">
        <f t="shared" si="5"/>
        <v>1</v>
      </c>
    </row>
    <row r="199" spans="27:30" x14ac:dyDescent="0.25">
      <c r="AA199" s="94" t="str">
        <f t="shared" si="4"/>
        <v>Southwest_1</v>
      </c>
      <c r="AB199" s="94" t="s">
        <v>227</v>
      </c>
      <c r="AC199" s="94">
        <f t="shared" si="5"/>
        <v>1</v>
      </c>
      <c r="AD199" s="57">
        <v>0.1</v>
      </c>
    </row>
    <row r="200" spans="27:30" x14ac:dyDescent="0.25">
      <c r="AA200" s="94" t="str">
        <f t="shared" si="4"/>
        <v>Southwest_1</v>
      </c>
      <c r="AB200" s="94" t="s">
        <v>227</v>
      </c>
      <c r="AC200" s="94">
        <f t="shared" si="5"/>
        <v>1</v>
      </c>
      <c r="AD200" s="57">
        <v>2.5000000000000001E-2</v>
      </c>
    </row>
    <row r="201" spans="27:30" x14ac:dyDescent="0.25">
      <c r="AA201" s="94" t="str">
        <f t="shared" si="4"/>
        <v>Southwest_1</v>
      </c>
      <c r="AB201" s="94" t="s">
        <v>227</v>
      </c>
      <c r="AC201" s="94">
        <f t="shared" si="5"/>
        <v>1</v>
      </c>
      <c r="AD201" s="57">
        <v>2.5000000000000001E-2</v>
      </c>
    </row>
    <row r="202" spans="27:30" x14ac:dyDescent="0.25">
      <c r="AA202" s="94" t="str">
        <f t="shared" si="4"/>
        <v>Southwest_1</v>
      </c>
      <c r="AB202" s="94" t="s">
        <v>227</v>
      </c>
      <c r="AC202" s="94">
        <f t="shared" si="5"/>
        <v>1</v>
      </c>
    </row>
    <row r="203" spans="27:30" x14ac:dyDescent="0.25">
      <c r="AA203" s="94" t="str">
        <f t="shared" si="4"/>
        <v>Southwest_1</v>
      </c>
      <c r="AB203" s="94" t="s">
        <v>227</v>
      </c>
      <c r="AC203" s="94">
        <f t="shared" si="5"/>
        <v>1</v>
      </c>
    </row>
    <row r="204" spans="27:30" x14ac:dyDescent="0.25">
      <c r="AA204" s="94" t="str">
        <f t="shared" si="4"/>
        <v>Southwest_1</v>
      </c>
      <c r="AB204" s="94" t="s">
        <v>227</v>
      </c>
      <c r="AC204" s="94">
        <f t="shared" si="5"/>
        <v>1</v>
      </c>
    </row>
    <row r="205" spans="27:30" x14ac:dyDescent="0.25">
      <c r="AA205" s="94" t="str">
        <f t="shared" si="4"/>
        <v>Snake River_1</v>
      </c>
      <c r="AB205" s="94" t="s">
        <v>182</v>
      </c>
      <c r="AC205" s="94">
        <f t="shared" si="5"/>
        <v>1</v>
      </c>
    </row>
    <row r="206" spans="27:30" x14ac:dyDescent="0.25">
      <c r="AA206" s="94" t="str">
        <f t="shared" si="4"/>
        <v>Snake River_1</v>
      </c>
      <c r="AB206" s="94" t="s">
        <v>182</v>
      </c>
      <c r="AC206" s="94">
        <f t="shared" si="5"/>
        <v>1</v>
      </c>
    </row>
    <row r="207" spans="27:30" x14ac:dyDescent="0.25">
      <c r="AA207" s="94" t="str">
        <f t="shared" si="4"/>
        <v>Snake River_1</v>
      </c>
      <c r="AB207" s="94" t="s">
        <v>182</v>
      </c>
      <c r="AC207" s="94">
        <f t="shared" si="5"/>
        <v>1</v>
      </c>
      <c r="AD207" s="59">
        <v>0.05</v>
      </c>
    </row>
    <row r="208" spans="27:30" x14ac:dyDescent="0.25">
      <c r="AA208" s="94" t="str">
        <f t="shared" si="4"/>
        <v>Snake River_1</v>
      </c>
      <c r="AB208" s="94" t="s">
        <v>182</v>
      </c>
      <c r="AC208" s="94">
        <f t="shared" si="5"/>
        <v>1</v>
      </c>
    </row>
    <row r="209" spans="27:30" x14ac:dyDescent="0.25">
      <c r="AA209" s="94" t="str">
        <f t="shared" si="4"/>
        <v>West Palouse_1</v>
      </c>
      <c r="AB209" s="94" t="s">
        <v>187</v>
      </c>
      <c r="AC209" s="94">
        <f t="shared" si="5"/>
        <v>1</v>
      </c>
    </row>
    <row r="210" spans="27:30" x14ac:dyDescent="0.25">
      <c r="AA210" s="94" t="str">
        <f t="shared" si="4"/>
        <v>West Palouse_1</v>
      </c>
      <c r="AB210" s="94" t="s">
        <v>187</v>
      </c>
      <c r="AC210" s="94">
        <f t="shared" si="5"/>
        <v>1</v>
      </c>
    </row>
    <row r="211" spans="27:30" x14ac:dyDescent="0.25">
      <c r="AA211" s="94" t="str">
        <f t="shared" si="4"/>
        <v>West Palouse_1</v>
      </c>
      <c r="AB211" s="94" t="s">
        <v>187</v>
      </c>
      <c r="AC211" s="94">
        <f t="shared" si="5"/>
        <v>1</v>
      </c>
    </row>
    <row r="212" spans="27:30" x14ac:dyDescent="0.25">
      <c r="AA212" s="94" t="str">
        <f t="shared" si="4"/>
        <v>Big Bend_1</v>
      </c>
      <c r="AB212" s="94" t="s">
        <v>231</v>
      </c>
      <c r="AC212" s="94">
        <f t="shared" si="5"/>
        <v>1</v>
      </c>
    </row>
    <row r="213" spans="27:30" x14ac:dyDescent="0.25">
      <c r="AA213" s="94" t="str">
        <f t="shared" si="4"/>
        <v>Big Bend_1</v>
      </c>
      <c r="AB213" s="94" t="s">
        <v>231</v>
      </c>
      <c r="AC213" s="94">
        <f t="shared" si="5"/>
        <v>1</v>
      </c>
    </row>
    <row r="214" spans="27:30" x14ac:dyDescent="0.25">
      <c r="AA214" s="94" t="str">
        <f t="shared" si="4"/>
        <v>Big Bend_1</v>
      </c>
      <c r="AB214" s="94" t="s">
        <v>231</v>
      </c>
      <c r="AC214" s="94">
        <f t="shared" si="5"/>
        <v>1</v>
      </c>
      <c r="AD214" s="59">
        <v>0.05</v>
      </c>
    </row>
    <row r="215" spans="27:30" x14ac:dyDescent="0.25">
      <c r="AA215" s="94" t="str">
        <f t="shared" si="4"/>
        <v>Big Bend_1</v>
      </c>
      <c r="AB215" s="94" t="s">
        <v>231</v>
      </c>
      <c r="AC215" s="94">
        <f t="shared" si="5"/>
        <v>1</v>
      </c>
    </row>
    <row r="216" spans="27:30" x14ac:dyDescent="0.25">
      <c r="AA216" s="94" t="str">
        <f t="shared" si="4"/>
        <v>Big Bend_1</v>
      </c>
      <c r="AB216" s="94" t="s">
        <v>231</v>
      </c>
      <c r="AC216" s="94">
        <f t="shared" si="5"/>
        <v>1</v>
      </c>
    </row>
    <row r="217" spans="27:30" x14ac:dyDescent="0.25">
      <c r="AA217" s="94" t="str">
        <f t="shared" si="4"/>
        <v>Big Bend_1</v>
      </c>
      <c r="AB217" s="94" t="s">
        <v>231</v>
      </c>
      <c r="AC217" s="94">
        <f t="shared" si="5"/>
        <v>1</v>
      </c>
    </row>
    <row r="218" spans="27:30" x14ac:dyDescent="0.25">
      <c r="AA218" s="94" t="str">
        <f t="shared" si="4"/>
        <v>Big Bend_1</v>
      </c>
      <c r="AB218" s="94" t="s">
        <v>231</v>
      </c>
      <c r="AC218" s="94">
        <f t="shared" si="5"/>
        <v>1</v>
      </c>
    </row>
    <row r="219" spans="27:30" x14ac:dyDescent="0.25">
      <c r="AA219" s="94" t="str">
        <f t="shared" si="4"/>
        <v>North Central_1</v>
      </c>
      <c r="AB219" s="94" t="s">
        <v>127</v>
      </c>
      <c r="AC219" s="94">
        <f t="shared" si="5"/>
        <v>1</v>
      </c>
    </row>
    <row r="220" spans="27:30" x14ac:dyDescent="0.25">
      <c r="AA220" s="94" t="str">
        <f t="shared" si="4"/>
        <v>North Central_1</v>
      </c>
      <c r="AB220" s="94" t="s">
        <v>127</v>
      </c>
      <c r="AC220" s="94">
        <f t="shared" si="5"/>
        <v>1</v>
      </c>
    </row>
    <row r="221" spans="27:30" x14ac:dyDescent="0.25">
      <c r="AA221" s="94" t="str">
        <f t="shared" si="4"/>
        <v>North Central_1</v>
      </c>
      <c r="AB221" s="94" t="s">
        <v>127</v>
      </c>
      <c r="AC221" s="94">
        <f t="shared" si="5"/>
        <v>1</v>
      </c>
      <c r="AD221" s="59">
        <v>0.2</v>
      </c>
    </row>
    <row r="222" spans="27:30" x14ac:dyDescent="0.25">
      <c r="AA222" s="94" t="str">
        <f t="shared" si="4"/>
        <v>North Central_1</v>
      </c>
      <c r="AB222" s="94" t="s">
        <v>127</v>
      </c>
      <c r="AC222" s="94">
        <f t="shared" si="5"/>
        <v>1</v>
      </c>
    </row>
    <row r="223" spans="27:30" x14ac:dyDescent="0.25">
      <c r="AA223" s="94" t="str">
        <f t="shared" si="4"/>
        <v>North Central_1</v>
      </c>
      <c r="AB223" s="94" t="s">
        <v>127</v>
      </c>
      <c r="AC223" s="94">
        <f t="shared" si="5"/>
        <v>1</v>
      </c>
    </row>
    <row r="224" spans="27:30" x14ac:dyDescent="0.25">
      <c r="AA224" s="94" t="str">
        <f t="shared" si="4"/>
        <v>North Central_1</v>
      </c>
      <c r="AB224" s="94" t="s">
        <v>127</v>
      </c>
      <c r="AC224" s="94">
        <f t="shared" si="5"/>
        <v>1</v>
      </c>
    </row>
    <row r="225" spans="27:30" x14ac:dyDescent="0.25">
      <c r="AA225" s="94" t="str">
        <f t="shared" si="4"/>
        <v>Northeast_1</v>
      </c>
      <c r="AB225" s="94" t="s">
        <v>154</v>
      </c>
      <c r="AC225" s="94">
        <f t="shared" si="5"/>
        <v>1</v>
      </c>
      <c r="AD225" s="59">
        <v>0.25</v>
      </c>
    </row>
    <row r="226" spans="27:30" x14ac:dyDescent="0.25">
      <c r="AA226" s="94" t="str">
        <f t="shared" si="4"/>
        <v>Northeast_1</v>
      </c>
      <c r="AB226" s="94" t="s">
        <v>154</v>
      </c>
      <c r="AC226" s="94">
        <f t="shared" si="5"/>
        <v>1</v>
      </c>
    </row>
    <row r="227" spans="27:30" x14ac:dyDescent="0.25">
      <c r="AA227" s="94" t="str">
        <f t="shared" si="4"/>
        <v>Northeast_1</v>
      </c>
      <c r="AB227" s="94" t="s">
        <v>154</v>
      </c>
      <c r="AC227" s="94">
        <f t="shared" si="5"/>
        <v>1</v>
      </c>
    </row>
    <row r="228" spans="27:30" x14ac:dyDescent="0.25">
      <c r="AA228" s="94" t="str">
        <f t="shared" si="4"/>
        <v>Northwest_1</v>
      </c>
      <c r="AB228" s="94" t="s">
        <v>158</v>
      </c>
      <c r="AC228" s="94">
        <f t="shared" si="5"/>
        <v>1</v>
      </c>
    </row>
    <row r="229" spans="27:30" x14ac:dyDescent="0.25">
      <c r="AA229" s="94" t="str">
        <f t="shared" si="4"/>
        <v>Northwest_1</v>
      </c>
      <c r="AB229" s="94" t="s">
        <v>158</v>
      </c>
      <c r="AC229" s="94">
        <f t="shared" si="5"/>
        <v>1</v>
      </c>
    </row>
    <row r="230" spans="27:30" x14ac:dyDescent="0.25">
      <c r="AA230" s="94" t="str">
        <f t="shared" si="4"/>
        <v>Northwest_1</v>
      </c>
      <c r="AB230" s="94" t="s">
        <v>158</v>
      </c>
      <c r="AC230" s="94">
        <f t="shared" si="5"/>
        <v>1</v>
      </c>
    </row>
    <row r="231" spans="27:30" x14ac:dyDescent="0.25">
      <c r="AA231" s="94" t="str">
        <f t="shared" si="4"/>
        <v>Northwest_1</v>
      </c>
      <c r="AB231" s="94" t="s">
        <v>158</v>
      </c>
      <c r="AC231" s="94">
        <f t="shared" si="5"/>
        <v>1</v>
      </c>
    </row>
    <row r="232" spans="27:30" x14ac:dyDescent="0.25">
      <c r="AA232" s="94" t="str">
        <f t="shared" si="4"/>
        <v>Northwest_1</v>
      </c>
      <c r="AB232" s="94" t="s">
        <v>158</v>
      </c>
      <c r="AC232" s="94">
        <f t="shared" si="5"/>
        <v>1</v>
      </c>
    </row>
    <row r="233" spans="27:30" x14ac:dyDescent="0.25">
      <c r="AA233" s="94" t="str">
        <f t="shared" si="4"/>
        <v>Northwest_1</v>
      </c>
      <c r="AB233" s="94" t="s">
        <v>158</v>
      </c>
      <c r="AC233" s="94">
        <f t="shared" si="5"/>
        <v>1</v>
      </c>
    </row>
    <row r="234" spans="27:30" x14ac:dyDescent="0.25">
      <c r="AA234" s="94" t="str">
        <f t="shared" si="4"/>
        <v>Northwest_1</v>
      </c>
      <c r="AB234" s="94" t="s">
        <v>158</v>
      </c>
      <c r="AC234" s="94">
        <f t="shared" si="5"/>
        <v>1</v>
      </c>
    </row>
    <row r="235" spans="27:30" x14ac:dyDescent="0.25">
      <c r="AA235" s="94" t="str">
        <f t="shared" si="4"/>
        <v>Northwest_1</v>
      </c>
      <c r="AB235" s="94" t="s">
        <v>158</v>
      </c>
      <c r="AC235" s="94">
        <f t="shared" si="5"/>
        <v>1</v>
      </c>
    </row>
    <row r="236" spans="27:30" x14ac:dyDescent="0.25">
      <c r="AA236" s="94" t="str">
        <f t="shared" si="4"/>
        <v>Palouse_1</v>
      </c>
      <c r="AB236" s="94" t="s">
        <v>160</v>
      </c>
      <c r="AC236" s="94">
        <f t="shared" si="5"/>
        <v>1</v>
      </c>
    </row>
    <row r="237" spans="27:30" x14ac:dyDescent="0.25">
      <c r="AA237" s="94" t="str">
        <f t="shared" si="4"/>
        <v>Palouse_1</v>
      </c>
      <c r="AB237" s="94" t="s">
        <v>160</v>
      </c>
      <c r="AC237" s="94">
        <f t="shared" si="5"/>
        <v>1</v>
      </c>
      <c r="AD237" s="59">
        <v>0.05</v>
      </c>
    </row>
    <row r="238" spans="27:30" x14ac:dyDescent="0.25">
      <c r="AA238" s="94" t="str">
        <f t="shared" si="4"/>
        <v>Palouse_1</v>
      </c>
      <c r="AB238" s="94" t="s">
        <v>160</v>
      </c>
      <c r="AC238" s="94">
        <f t="shared" si="5"/>
        <v>1</v>
      </c>
      <c r="AD238" s="59">
        <v>0.02</v>
      </c>
    </row>
    <row r="239" spans="27:30" x14ac:dyDescent="0.25">
      <c r="AA239" s="94" t="str">
        <f t="shared" si="4"/>
        <v>Palouse_2</v>
      </c>
      <c r="AB239" s="94" t="s">
        <v>160</v>
      </c>
      <c r="AC239" s="94">
        <f t="shared" si="5"/>
        <v>2</v>
      </c>
    </row>
    <row r="240" spans="27:30" x14ac:dyDescent="0.25">
      <c r="AA240" s="94" t="str">
        <f t="shared" si="4"/>
        <v>Palouse_2</v>
      </c>
      <c r="AB240" s="94" t="s">
        <v>160</v>
      </c>
      <c r="AC240" s="94">
        <f t="shared" si="5"/>
        <v>2</v>
      </c>
    </row>
    <row r="241" spans="27:30" x14ac:dyDescent="0.25">
      <c r="AA241" s="94" t="str">
        <f t="shared" si="4"/>
        <v>Palouse_2</v>
      </c>
      <c r="AB241" s="94" t="s">
        <v>160</v>
      </c>
      <c r="AC241" s="94">
        <f t="shared" si="5"/>
        <v>2</v>
      </c>
    </row>
    <row r="242" spans="27:30" x14ac:dyDescent="0.25">
      <c r="AA242" s="94" t="str">
        <f t="shared" si="4"/>
        <v>Puget Sound_2</v>
      </c>
      <c r="AB242" s="94" t="s">
        <v>165</v>
      </c>
      <c r="AC242" s="94">
        <f t="shared" si="5"/>
        <v>2</v>
      </c>
    </row>
    <row r="243" spans="27:30" x14ac:dyDescent="0.25">
      <c r="AA243" s="94" t="str">
        <f t="shared" si="4"/>
        <v>Puget Sound_2</v>
      </c>
      <c r="AB243" s="94" t="s">
        <v>165</v>
      </c>
      <c r="AC243" s="94">
        <f t="shared" si="5"/>
        <v>2</v>
      </c>
    </row>
    <row r="244" spans="27:30" x14ac:dyDescent="0.25">
      <c r="AA244" s="94" t="str">
        <f t="shared" si="4"/>
        <v>Puget Sound_2</v>
      </c>
      <c r="AB244" s="94" t="s">
        <v>165</v>
      </c>
      <c r="AC244" s="94">
        <f t="shared" si="5"/>
        <v>2</v>
      </c>
    </row>
    <row r="245" spans="27:30" x14ac:dyDescent="0.25">
      <c r="AA245" s="94" t="str">
        <f t="shared" si="4"/>
        <v>Puget Sound_2</v>
      </c>
      <c r="AB245" s="94" t="s">
        <v>165</v>
      </c>
      <c r="AC245" s="94">
        <f t="shared" si="5"/>
        <v>2</v>
      </c>
    </row>
    <row r="246" spans="27:30" x14ac:dyDescent="0.25">
      <c r="AA246" s="94" t="str">
        <f t="shared" si="4"/>
        <v>South Central_2</v>
      </c>
      <c r="AB246" s="94" t="s">
        <v>174</v>
      </c>
      <c r="AC246" s="94">
        <f t="shared" si="5"/>
        <v>2</v>
      </c>
    </row>
    <row r="247" spans="27:30" x14ac:dyDescent="0.25">
      <c r="AA247" s="94" t="str">
        <f t="shared" si="4"/>
        <v>South Central_2</v>
      </c>
      <c r="AB247" s="94" t="s">
        <v>174</v>
      </c>
      <c r="AC247" s="94">
        <f t="shared" si="5"/>
        <v>2</v>
      </c>
    </row>
    <row r="248" spans="27:30" x14ac:dyDescent="0.25">
      <c r="AA248" s="94" t="str">
        <f t="shared" si="4"/>
        <v>South Central_2</v>
      </c>
      <c r="AB248" s="94" t="s">
        <v>174</v>
      </c>
      <c r="AC248" s="94">
        <f t="shared" si="5"/>
        <v>2</v>
      </c>
    </row>
    <row r="249" spans="27:30" x14ac:dyDescent="0.25">
      <c r="AA249" s="94" t="str">
        <f t="shared" si="4"/>
        <v>South Central_2</v>
      </c>
      <c r="AB249" s="94" t="s">
        <v>174</v>
      </c>
      <c r="AC249" s="94">
        <f t="shared" si="5"/>
        <v>2</v>
      </c>
      <c r="AD249" s="59">
        <v>0.05</v>
      </c>
    </row>
    <row r="250" spans="27:30" x14ac:dyDescent="0.25">
      <c r="AA250" s="94" t="str">
        <f t="shared" si="4"/>
        <v>South Central_2</v>
      </c>
      <c r="AB250" s="94" t="s">
        <v>174</v>
      </c>
      <c r="AC250" s="94">
        <f t="shared" si="5"/>
        <v>2</v>
      </c>
      <c r="AD250" s="59">
        <v>0.04</v>
      </c>
    </row>
    <row r="251" spans="27:30" x14ac:dyDescent="0.25">
      <c r="AA251" s="94" t="str">
        <f t="shared" ref="AA251:AA263" si="6">AB251&amp;"_"&amp;AC251</f>
        <v>Southwest_2</v>
      </c>
      <c r="AB251" s="94" t="s">
        <v>227</v>
      </c>
      <c r="AC251" s="94">
        <f t="shared" ref="AC251:AC263" si="7">AC199+1</f>
        <v>2</v>
      </c>
    </row>
    <row r="252" spans="27:30" x14ac:dyDescent="0.25">
      <c r="AA252" s="94" t="str">
        <f t="shared" si="6"/>
        <v>Southwest_2</v>
      </c>
      <c r="AB252" s="94" t="s">
        <v>227</v>
      </c>
      <c r="AC252" s="94">
        <f t="shared" si="7"/>
        <v>2</v>
      </c>
    </row>
    <row r="253" spans="27:30" x14ac:dyDescent="0.25">
      <c r="AA253" s="94" t="str">
        <f t="shared" si="6"/>
        <v>Southwest_2</v>
      </c>
      <c r="AB253" s="94" t="s">
        <v>227</v>
      </c>
      <c r="AC253" s="94">
        <f t="shared" si="7"/>
        <v>2</v>
      </c>
    </row>
    <row r="254" spans="27:30" x14ac:dyDescent="0.25">
      <c r="AA254" s="94" t="str">
        <f t="shared" si="6"/>
        <v>Southwest_2</v>
      </c>
      <c r="AB254" s="94" t="s">
        <v>227</v>
      </c>
      <c r="AC254" s="94">
        <f t="shared" si="7"/>
        <v>2</v>
      </c>
    </row>
    <row r="255" spans="27:30" x14ac:dyDescent="0.25">
      <c r="AA255" s="94" t="str">
        <f t="shared" si="6"/>
        <v>Southwest_2</v>
      </c>
      <c r="AB255" s="94" t="s">
        <v>227</v>
      </c>
      <c r="AC255" s="94">
        <f t="shared" si="7"/>
        <v>2</v>
      </c>
    </row>
    <row r="256" spans="27:30" x14ac:dyDescent="0.25">
      <c r="AA256" s="94" t="str">
        <f t="shared" si="6"/>
        <v>Southwest_2</v>
      </c>
      <c r="AB256" s="94" t="s">
        <v>227</v>
      </c>
      <c r="AC256" s="94">
        <f t="shared" si="7"/>
        <v>2</v>
      </c>
    </row>
    <row r="257" spans="27:30" x14ac:dyDescent="0.25">
      <c r="AA257" s="94" t="str">
        <f t="shared" si="6"/>
        <v>Snake River_2</v>
      </c>
      <c r="AB257" s="94" t="s">
        <v>182</v>
      </c>
      <c r="AC257" s="94">
        <f t="shared" si="7"/>
        <v>2</v>
      </c>
    </row>
    <row r="258" spans="27:30" x14ac:dyDescent="0.25">
      <c r="AA258" s="94" t="str">
        <f t="shared" si="6"/>
        <v>Snake River_2</v>
      </c>
      <c r="AB258" s="94" t="s">
        <v>182</v>
      </c>
      <c r="AC258" s="94">
        <f t="shared" si="7"/>
        <v>2</v>
      </c>
    </row>
    <row r="259" spans="27:30" x14ac:dyDescent="0.25">
      <c r="AA259" s="94" t="str">
        <f t="shared" si="6"/>
        <v>Snake River_2</v>
      </c>
      <c r="AB259" s="94" t="s">
        <v>182</v>
      </c>
      <c r="AC259" s="94">
        <f t="shared" si="7"/>
        <v>2</v>
      </c>
      <c r="AD259" s="59">
        <v>0.1</v>
      </c>
    </row>
    <row r="260" spans="27:30" x14ac:dyDescent="0.25">
      <c r="AA260" s="94" t="str">
        <f t="shared" si="6"/>
        <v>Snake River_2</v>
      </c>
      <c r="AB260" s="94" t="s">
        <v>182</v>
      </c>
      <c r="AC260" s="94">
        <f t="shared" si="7"/>
        <v>2</v>
      </c>
    </row>
    <row r="261" spans="27:30" x14ac:dyDescent="0.25">
      <c r="AA261" s="94" t="str">
        <f t="shared" si="6"/>
        <v>West Palouse_2</v>
      </c>
      <c r="AB261" s="94" t="s">
        <v>187</v>
      </c>
      <c r="AC261" s="94">
        <f t="shared" si="7"/>
        <v>2</v>
      </c>
    </row>
    <row r="262" spans="27:30" x14ac:dyDescent="0.25">
      <c r="AA262" s="94" t="str">
        <f t="shared" si="6"/>
        <v>West Palouse_2</v>
      </c>
      <c r="AB262" s="94" t="s">
        <v>187</v>
      </c>
      <c r="AC262" s="94">
        <f t="shared" si="7"/>
        <v>2</v>
      </c>
      <c r="AD262" s="59">
        <v>0.3</v>
      </c>
    </row>
    <row r="263" spans="27:30" x14ac:dyDescent="0.25">
      <c r="AA263" s="94" t="str">
        <f t="shared" si="6"/>
        <v>West Palouse_2</v>
      </c>
      <c r="AB263" s="94" t="s">
        <v>187</v>
      </c>
      <c r="AC263" s="94">
        <f t="shared" si="7"/>
        <v>2</v>
      </c>
    </row>
  </sheetData>
  <pageMargins left="0.7" right="0.2" top="0.75" bottom="0.5" header="0.3" footer="0.3"/>
  <pageSetup orientation="portrait" r:id="rId1"/>
  <headerFooter>
    <oddHeader>&amp;C&amp;"Times New Roman,Bold"&amp;16LWG FY 2019</oddHeader>
    <oddFooter>&amp;C&amp;"Times New Roman,Italic"&amp;8USDA is an Equal Opportunity Provider and Employer&amp;R&amp;"Times New Roman,Italic"&amp;8July, 2016</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AC261"/>
  <sheetViews>
    <sheetView zoomScaleNormal="100" workbookViewId="0">
      <selection activeCell="O18" sqref="O18"/>
    </sheetView>
  </sheetViews>
  <sheetFormatPr defaultRowHeight="15" x14ac:dyDescent="0.25"/>
  <cols>
    <col min="1" max="1" width="1.85546875" style="94" customWidth="1"/>
    <col min="2" max="2" width="2.140625" style="94" customWidth="1"/>
    <col min="3" max="3" width="15.7109375" style="94" customWidth="1"/>
    <col min="4" max="5" width="10" style="94" customWidth="1"/>
    <col min="6" max="6" width="11.28515625" style="94" bestFit="1" customWidth="1"/>
    <col min="7" max="9" width="10" style="94" customWidth="1"/>
    <col min="10" max="10" width="9.28515625" style="94" customWidth="1"/>
    <col min="11" max="11" width="2.140625" style="94" customWidth="1"/>
    <col min="12" max="16384" width="9.140625" style="94"/>
  </cols>
  <sheetData>
    <row r="1" spans="2:29" ht="5.25" customHeight="1" x14ac:dyDescent="0.25"/>
    <row r="2" spans="2:29" ht="18.75" x14ac:dyDescent="0.3">
      <c r="B2" s="5" t="s">
        <v>602</v>
      </c>
    </row>
    <row r="3" spans="2:29" ht="15" customHeight="1" x14ac:dyDescent="0.3">
      <c r="B3" s="5"/>
      <c r="C3" s="4"/>
      <c r="AC3" s="59"/>
    </row>
    <row r="4" spans="2:29" ht="21" customHeight="1" x14ac:dyDescent="0.3">
      <c r="B4" s="5"/>
      <c r="D4" s="62">
        <v>1</v>
      </c>
      <c r="E4" s="62">
        <v>2</v>
      </c>
      <c r="F4" s="62">
        <v>3</v>
      </c>
      <c r="G4" s="62">
        <v>4</v>
      </c>
      <c r="H4" s="62">
        <v>5</v>
      </c>
      <c r="I4" s="62"/>
      <c r="AC4" s="59"/>
    </row>
    <row r="5" spans="2:29" ht="14.25" customHeight="1" x14ac:dyDescent="0.25">
      <c r="B5" s="4"/>
      <c r="D5" s="108" t="s">
        <v>624</v>
      </c>
      <c r="E5" s="108" t="s">
        <v>199</v>
      </c>
      <c r="F5" s="108" t="s">
        <v>238</v>
      </c>
      <c r="G5" s="108" t="s">
        <v>625</v>
      </c>
      <c r="H5" s="108" t="s">
        <v>626</v>
      </c>
      <c r="I5" s="15"/>
    </row>
    <row r="6" spans="2:29" ht="14.25" customHeight="1" x14ac:dyDescent="0.25">
      <c r="B6" s="4"/>
      <c r="D6" s="108"/>
      <c r="E6" s="108" t="s">
        <v>389</v>
      </c>
      <c r="F6" s="108" t="s">
        <v>35</v>
      </c>
      <c r="G6" s="108" t="s">
        <v>391</v>
      </c>
      <c r="H6" s="108" t="s">
        <v>396</v>
      </c>
      <c r="I6" s="109" t="s">
        <v>394</v>
      </c>
    </row>
    <row r="7" spans="2:29" ht="25.5" x14ac:dyDescent="0.25">
      <c r="C7" s="101" t="s">
        <v>372</v>
      </c>
      <c r="D7" s="20" t="s">
        <v>623</v>
      </c>
      <c r="E7" s="20" t="s">
        <v>404</v>
      </c>
      <c r="F7" s="20" t="str">
        <f>F6</f>
        <v>RCPP</v>
      </c>
      <c r="G7" s="20" t="s">
        <v>403</v>
      </c>
      <c r="H7" s="20" t="str">
        <f>I6</f>
        <v>Wildfire</v>
      </c>
      <c r="I7" s="20" t="s">
        <v>87</v>
      </c>
      <c r="K7" s="18"/>
      <c r="AC7" s="59"/>
    </row>
    <row r="8" spans="2:29" s="15" customFormat="1" x14ac:dyDescent="0.25">
      <c r="B8" s="114" t="s">
        <v>220</v>
      </c>
      <c r="C8" s="37" t="s">
        <v>231</v>
      </c>
      <c r="D8" s="118"/>
      <c r="E8" s="118"/>
      <c r="F8" s="118"/>
      <c r="G8" s="118">
        <f t="shared" ref="E8:H17" si="0">SUMIF($V$48:$V$66,$B8&amp;"_"&amp;G$5,$S$48:$S$66)</f>
        <v>15000</v>
      </c>
      <c r="H8" s="118">
        <f t="shared" si="0"/>
        <v>1000</v>
      </c>
      <c r="I8" s="118">
        <f t="shared" ref="I8:I18" si="1">SUM(D8:H8)</f>
        <v>16000</v>
      </c>
      <c r="K8" s="25"/>
      <c r="Z8" s="94"/>
      <c r="AA8" s="94"/>
      <c r="AB8" s="94"/>
      <c r="AC8" s="59"/>
    </row>
    <row r="9" spans="2:29" s="15" customFormat="1" x14ac:dyDescent="0.25">
      <c r="B9" s="115" t="s">
        <v>192</v>
      </c>
      <c r="C9" s="25" t="s">
        <v>127</v>
      </c>
      <c r="D9" s="119"/>
      <c r="E9" s="119">
        <f t="shared" si="0"/>
        <v>375</v>
      </c>
      <c r="F9" s="119">
        <f t="shared" si="0"/>
        <v>150</v>
      </c>
      <c r="G9" s="119">
        <f t="shared" si="0"/>
        <v>2000</v>
      </c>
      <c r="H9" s="119">
        <f t="shared" si="0"/>
        <v>25000</v>
      </c>
      <c r="I9" s="119">
        <f t="shared" si="1"/>
        <v>27525</v>
      </c>
      <c r="K9" s="40"/>
      <c r="Z9" s="94"/>
      <c r="AA9" s="94"/>
      <c r="AB9" s="94"/>
      <c r="AC9" s="94"/>
    </row>
    <row r="10" spans="2:29" s="15" customFormat="1" x14ac:dyDescent="0.25">
      <c r="B10" s="115" t="s">
        <v>193</v>
      </c>
      <c r="C10" s="25" t="s">
        <v>154</v>
      </c>
      <c r="D10" s="119"/>
      <c r="E10" s="119"/>
      <c r="F10" s="119"/>
      <c r="G10" s="119"/>
      <c r="H10" s="119">
        <f t="shared" si="0"/>
        <v>1000</v>
      </c>
      <c r="I10" s="119">
        <f t="shared" si="1"/>
        <v>1000</v>
      </c>
      <c r="K10" s="8"/>
      <c r="Z10" s="94"/>
      <c r="AA10" s="94"/>
      <c r="AB10" s="94"/>
      <c r="AC10" s="94"/>
    </row>
    <row r="11" spans="2:29" s="15" customFormat="1" x14ac:dyDescent="0.25">
      <c r="B11" s="115" t="s">
        <v>198</v>
      </c>
      <c r="C11" s="25" t="s">
        <v>158</v>
      </c>
      <c r="D11" s="119"/>
      <c r="E11" s="119"/>
      <c r="F11" s="119"/>
      <c r="G11" s="119"/>
      <c r="H11" s="119"/>
      <c r="I11" s="119">
        <f t="shared" si="1"/>
        <v>0</v>
      </c>
      <c r="K11" s="46"/>
      <c r="U11" s="94"/>
      <c r="Z11" s="94"/>
      <c r="AA11" s="94"/>
      <c r="AB11" s="94"/>
      <c r="AC11" s="59"/>
    </row>
    <row r="12" spans="2:29" s="15" customFormat="1" x14ac:dyDescent="0.25">
      <c r="B12" s="115" t="s">
        <v>412</v>
      </c>
      <c r="C12" s="25" t="s">
        <v>160</v>
      </c>
      <c r="D12" s="119"/>
      <c r="E12" s="119"/>
      <c r="F12" s="119">
        <f t="shared" si="0"/>
        <v>32000</v>
      </c>
      <c r="G12" s="119"/>
      <c r="H12" s="119"/>
      <c r="I12" s="119">
        <f t="shared" si="1"/>
        <v>32000</v>
      </c>
      <c r="K12" s="40"/>
      <c r="Z12" s="94"/>
      <c r="AA12" s="94"/>
      <c r="AB12" s="94"/>
      <c r="AC12" s="94"/>
    </row>
    <row r="13" spans="2:29" s="15" customFormat="1" x14ac:dyDescent="0.25">
      <c r="B13" s="115" t="s">
        <v>199</v>
      </c>
      <c r="C13" s="25" t="s">
        <v>165</v>
      </c>
      <c r="D13" s="119">
        <f t="shared" ref="D13" si="2">SUMIF($V$48:$V$66,$B13&amp;"_"&amp;D$5,$S$48:$S$66)</f>
        <v>60</v>
      </c>
      <c r="E13" s="119">
        <f t="shared" si="0"/>
        <v>60</v>
      </c>
      <c r="F13" s="119"/>
      <c r="G13" s="119"/>
      <c r="H13" s="119"/>
      <c r="I13" s="119">
        <f t="shared" si="1"/>
        <v>120</v>
      </c>
      <c r="K13" s="40"/>
      <c r="Z13" s="94"/>
      <c r="AA13" s="94"/>
      <c r="AB13" s="94"/>
      <c r="AC13" s="94"/>
    </row>
    <row r="14" spans="2:29" s="15" customFormat="1" x14ac:dyDescent="0.25">
      <c r="B14" s="115" t="s">
        <v>196</v>
      </c>
      <c r="C14" s="25" t="s">
        <v>174</v>
      </c>
      <c r="D14" s="119"/>
      <c r="E14" s="119">
        <f t="shared" si="0"/>
        <v>100</v>
      </c>
      <c r="F14" s="119">
        <f t="shared" si="0"/>
        <v>2000</v>
      </c>
      <c r="G14" s="119">
        <f t="shared" si="0"/>
        <v>500</v>
      </c>
      <c r="H14" s="119">
        <f t="shared" si="0"/>
        <v>20000</v>
      </c>
      <c r="I14" s="119">
        <f t="shared" si="1"/>
        <v>22600</v>
      </c>
      <c r="K14" s="40"/>
      <c r="Z14" s="94"/>
      <c r="AA14" s="94"/>
      <c r="AB14" s="94"/>
      <c r="AC14" s="94"/>
    </row>
    <row r="15" spans="2:29" s="15" customFormat="1" x14ac:dyDescent="0.25">
      <c r="B15" s="115" t="s">
        <v>221</v>
      </c>
      <c r="C15" s="25" t="s">
        <v>227</v>
      </c>
      <c r="D15" s="119"/>
      <c r="E15" s="119"/>
      <c r="F15" s="119"/>
      <c r="G15" s="119"/>
      <c r="H15" s="119"/>
      <c r="I15" s="119">
        <f t="shared" si="1"/>
        <v>0</v>
      </c>
      <c r="K15" s="40"/>
      <c r="Z15" s="94"/>
      <c r="AA15" s="94"/>
      <c r="AB15" s="94"/>
      <c r="AC15" s="94"/>
    </row>
    <row r="16" spans="2:29" s="15" customFormat="1" x14ac:dyDescent="0.25">
      <c r="B16" s="115" t="s">
        <v>195</v>
      </c>
      <c r="C16" s="25" t="s">
        <v>182</v>
      </c>
      <c r="D16" s="119"/>
      <c r="E16" s="119"/>
      <c r="F16" s="119">
        <f t="shared" si="0"/>
        <v>2500</v>
      </c>
      <c r="G16" s="119"/>
      <c r="H16" s="119"/>
      <c r="I16" s="119">
        <f t="shared" si="1"/>
        <v>2500</v>
      </c>
      <c r="K16" s="60"/>
      <c r="Z16" s="94"/>
      <c r="AA16" s="94"/>
      <c r="AB16" s="94"/>
      <c r="AC16" s="94"/>
    </row>
    <row r="17" spans="2:29" s="15" customFormat="1" x14ac:dyDescent="0.25">
      <c r="B17" s="116" t="s">
        <v>194</v>
      </c>
      <c r="C17" s="32" t="s">
        <v>187</v>
      </c>
      <c r="D17" s="120"/>
      <c r="E17" s="120"/>
      <c r="F17" s="120"/>
      <c r="G17" s="120"/>
      <c r="H17" s="120">
        <f t="shared" si="0"/>
        <v>5000</v>
      </c>
      <c r="I17" s="120">
        <f t="shared" si="1"/>
        <v>5000</v>
      </c>
      <c r="K17" s="40"/>
      <c r="Z17" s="94"/>
      <c r="AA17" s="94"/>
      <c r="AB17" s="94"/>
      <c r="AC17" s="94"/>
    </row>
    <row r="18" spans="2:29" ht="24.75" customHeight="1" x14ac:dyDescent="0.25">
      <c r="B18" s="3"/>
      <c r="C18" s="63" t="s">
        <v>87</v>
      </c>
      <c r="D18" s="121">
        <f>SUM(D8:D17)</f>
        <v>60</v>
      </c>
      <c r="E18" s="121">
        <f>SUM(E8:E17)</f>
        <v>535</v>
      </c>
      <c r="F18" s="121">
        <f>SUM(F8:F17)</f>
        <v>36650</v>
      </c>
      <c r="G18" s="121">
        <f>SUM(G8:G17)</f>
        <v>17500</v>
      </c>
      <c r="H18" s="121">
        <f>SUM(H8:H17)</f>
        <v>52000</v>
      </c>
      <c r="I18" s="122">
        <f t="shared" si="1"/>
        <v>106745</v>
      </c>
      <c r="K18" s="9"/>
      <c r="AC18" s="59"/>
    </row>
    <row r="19" spans="2:29" ht="15" customHeight="1" x14ac:dyDescent="0.25">
      <c r="B19" s="3"/>
      <c r="C19" s="63"/>
      <c r="D19" s="64"/>
      <c r="E19" s="64"/>
      <c r="F19" s="64"/>
      <c r="G19" s="64"/>
      <c r="H19" s="64"/>
      <c r="I19" s="64"/>
      <c r="J19" s="52"/>
      <c r="K19" s="9"/>
      <c r="AC19" s="59"/>
    </row>
    <row r="20" spans="2:29" x14ac:dyDescent="0.25">
      <c r="B20" s="3"/>
      <c r="C20" s="11"/>
      <c r="D20" s="103"/>
      <c r="E20" s="103"/>
      <c r="F20" s="103"/>
      <c r="G20" s="103"/>
      <c r="H20" s="103"/>
      <c r="I20" s="103"/>
      <c r="J20" s="103"/>
      <c r="K20" s="8"/>
      <c r="AC20" s="59"/>
    </row>
    <row r="21" spans="2:29" x14ac:dyDescent="0.25">
      <c r="B21" s="3"/>
      <c r="C21" s="11" t="s">
        <v>405</v>
      </c>
      <c r="D21" s="104" t="s">
        <v>622</v>
      </c>
      <c r="E21" s="3"/>
      <c r="F21" s="3"/>
      <c r="G21" s="3"/>
      <c r="H21" s="3"/>
      <c r="I21" s="3"/>
      <c r="J21" s="33"/>
      <c r="K21" s="8"/>
      <c r="AC21" s="59"/>
    </row>
    <row r="22" spans="2:29" x14ac:dyDescent="0.25">
      <c r="B22" s="3"/>
      <c r="C22" s="37" t="s">
        <v>623</v>
      </c>
      <c r="D22" s="118">
        <f>D18</f>
        <v>60</v>
      </c>
      <c r="F22" s="3"/>
      <c r="G22" s="3"/>
      <c r="H22" s="3"/>
      <c r="I22" s="3"/>
      <c r="J22" s="34"/>
      <c r="K22" s="8"/>
      <c r="AC22" s="59"/>
    </row>
    <row r="23" spans="2:29" x14ac:dyDescent="0.25">
      <c r="B23" s="3"/>
      <c r="C23" s="25" t="s">
        <v>404</v>
      </c>
      <c r="D23" s="119">
        <f>E18</f>
        <v>535</v>
      </c>
      <c r="F23" s="3"/>
      <c r="G23" s="3"/>
      <c r="H23" s="3"/>
      <c r="I23" s="3"/>
      <c r="J23" s="34"/>
      <c r="K23" s="8"/>
      <c r="AC23" s="59"/>
    </row>
    <row r="24" spans="2:29" x14ac:dyDescent="0.25">
      <c r="B24" s="3"/>
      <c r="C24" s="25" t="s">
        <v>35</v>
      </c>
      <c r="D24" s="119">
        <f>F18</f>
        <v>36650</v>
      </c>
      <c r="F24" s="3"/>
      <c r="G24" s="3"/>
      <c r="H24" s="3"/>
      <c r="I24" s="3"/>
      <c r="J24" s="34"/>
      <c r="K24" s="8"/>
    </row>
    <row r="25" spans="2:29" x14ac:dyDescent="0.25">
      <c r="B25" s="3"/>
      <c r="C25" s="25" t="s">
        <v>403</v>
      </c>
      <c r="D25" s="119">
        <f>G18</f>
        <v>17500</v>
      </c>
      <c r="F25" s="3"/>
      <c r="G25" s="3"/>
      <c r="H25" s="3"/>
      <c r="I25" s="3"/>
      <c r="J25" s="34"/>
      <c r="K25" s="8"/>
    </row>
    <row r="26" spans="2:29" ht="12.75" customHeight="1" x14ac:dyDescent="0.25">
      <c r="B26" s="3"/>
      <c r="C26" s="32" t="s">
        <v>394</v>
      </c>
      <c r="D26" s="120">
        <f>H18</f>
        <v>52000</v>
      </c>
      <c r="F26" s="3"/>
      <c r="G26" s="3"/>
      <c r="H26" s="3"/>
      <c r="I26" s="3"/>
      <c r="J26" s="3"/>
      <c r="K26" s="3"/>
    </row>
    <row r="27" spans="2:29" x14ac:dyDescent="0.25">
      <c r="B27" s="3"/>
      <c r="C27" s="13" t="s">
        <v>87</v>
      </c>
      <c r="D27" s="119">
        <f>SUM(D22:D26)</f>
        <v>106745</v>
      </c>
      <c r="E27" s="3"/>
      <c r="F27" s="3"/>
      <c r="G27" s="3"/>
      <c r="H27" s="3"/>
      <c r="I27" s="3"/>
      <c r="J27" s="33"/>
      <c r="K27" s="8"/>
      <c r="AC27" s="59"/>
    </row>
    <row r="28" spans="2:29" ht="18.75" x14ac:dyDescent="0.3">
      <c r="B28" s="67"/>
      <c r="C28" s="13"/>
      <c r="D28" s="3"/>
      <c r="E28" s="3"/>
      <c r="F28" s="3"/>
      <c r="G28" s="3"/>
      <c r="H28" s="3"/>
      <c r="I28" s="3"/>
      <c r="J28" s="33"/>
      <c r="K28" s="8"/>
      <c r="AC28" s="59"/>
    </row>
    <row r="29" spans="2:29" x14ac:dyDescent="0.25">
      <c r="B29" s="3"/>
      <c r="C29" s="13"/>
      <c r="D29" s="3"/>
      <c r="E29" s="3"/>
      <c r="F29" s="3"/>
      <c r="G29" s="3"/>
      <c r="H29" s="3"/>
      <c r="I29" s="3"/>
      <c r="J29" s="33"/>
      <c r="K29" s="8"/>
    </row>
    <row r="30" spans="2:29" ht="15.75" x14ac:dyDescent="0.25">
      <c r="B30" s="68"/>
      <c r="C30" s="3"/>
      <c r="D30" s="3"/>
      <c r="E30" s="3"/>
      <c r="F30" s="3"/>
      <c r="G30" s="3"/>
      <c r="H30" s="3"/>
      <c r="I30" s="3"/>
      <c r="J30" s="3"/>
      <c r="K30" s="3"/>
    </row>
    <row r="31" spans="2:29" ht="12" customHeight="1" x14ac:dyDescent="0.25">
      <c r="B31" s="3"/>
      <c r="C31" s="35"/>
      <c r="D31" s="100"/>
      <c r="E31" s="100"/>
      <c r="F31" s="100"/>
      <c r="G31" s="100"/>
      <c r="H31" s="100"/>
      <c r="I31" s="100"/>
      <c r="J31" s="100"/>
      <c r="K31" s="35"/>
      <c r="AC31" s="59"/>
    </row>
    <row r="32" spans="2:29" ht="12" customHeight="1" x14ac:dyDescent="0.25">
      <c r="B32" s="3"/>
      <c r="C32" s="13"/>
      <c r="D32" s="3"/>
      <c r="E32" s="3"/>
      <c r="F32" s="3"/>
      <c r="G32" s="3"/>
      <c r="H32" s="3"/>
      <c r="I32" s="3"/>
      <c r="J32" s="33"/>
      <c r="K32" s="8"/>
    </row>
    <row r="33" spans="2:29" ht="12" customHeight="1" x14ac:dyDescent="0.25">
      <c r="B33" s="3"/>
      <c r="C33" s="13"/>
      <c r="D33" s="3"/>
      <c r="E33" s="3"/>
      <c r="F33" s="3"/>
      <c r="G33" s="3"/>
      <c r="H33" s="3"/>
      <c r="I33" s="3"/>
      <c r="J33" s="33"/>
      <c r="K33" s="8"/>
      <c r="AC33" s="59"/>
    </row>
    <row r="34" spans="2:29" x14ac:dyDescent="0.25">
      <c r="B34" s="3"/>
      <c r="C34" s="13"/>
      <c r="D34" s="3"/>
      <c r="E34" s="3"/>
      <c r="F34" s="3"/>
      <c r="G34" s="3"/>
      <c r="H34" s="3"/>
      <c r="I34" s="3"/>
      <c r="J34" s="34"/>
      <c r="K34" s="22"/>
      <c r="AC34" s="59"/>
    </row>
    <row r="35" spans="2:29" ht="12" customHeight="1" x14ac:dyDescent="0.25">
      <c r="B35" s="3"/>
      <c r="C35" s="13"/>
      <c r="D35" s="3"/>
      <c r="E35" s="3"/>
      <c r="F35" s="3"/>
      <c r="G35" s="3"/>
      <c r="H35" s="3"/>
      <c r="I35" s="3"/>
      <c r="J35" s="33"/>
      <c r="K35" s="8"/>
    </row>
    <row r="36" spans="2:29" x14ac:dyDescent="0.25">
      <c r="B36" s="3"/>
      <c r="C36" s="13"/>
      <c r="D36" s="3"/>
      <c r="E36" s="3"/>
      <c r="F36" s="3"/>
      <c r="G36" s="3"/>
      <c r="H36" s="3"/>
      <c r="I36" s="3"/>
      <c r="J36" s="34"/>
      <c r="K36" s="8"/>
    </row>
    <row r="37" spans="2:29" ht="12" customHeight="1" x14ac:dyDescent="0.25">
      <c r="B37" s="3"/>
      <c r="C37" s="13"/>
      <c r="D37" s="3"/>
      <c r="E37" s="3"/>
      <c r="F37" s="3"/>
      <c r="G37" s="3"/>
      <c r="H37" s="3"/>
      <c r="I37" s="3"/>
      <c r="J37" s="33"/>
      <c r="K37" s="8"/>
      <c r="AC37" s="59"/>
    </row>
    <row r="38" spans="2:29" x14ac:dyDescent="0.25">
      <c r="B38" s="3"/>
      <c r="C38" s="13"/>
      <c r="D38" s="3"/>
      <c r="E38" s="3"/>
      <c r="F38" s="3"/>
      <c r="G38" s="3"/>
      <c r="H38" s="3"/>
      <c r="I38" s="3"/>
      <c r="J38" s="34"/>
      <c r="K38" s="8"/>
      <c r="AC38" s="59"/>
    </row>
    <row r="39" spans="2:29" ht="12" customHeight="1" x14ac:dyDescent="0.25">
      <c r="B39" s="3"/>
      <c r="C39" s="13"/>
      <c r="D39" s="3"/>
      <c r="E39" s="3"/>
      <c r="F39" s="3"/>
      <c r="G39" s="3"/>
      <c r="H39" s="3"/>
      <c r="I39" s="3"/>
      <c r="J39" s="33"/>
      <c r="K39" s="8"/>
      <c r="AC39" s="59"/>
    </row>
    <row r="40" spans="2:29" x14ac:dyDescent="0.25">
      <c r="B40" s="3"/>
      <c r="C40" s="13"/>
      <c r="D40" s="3"/>
      <c r="E40" s="3"/>
      <c r="F40" s="3"/>
      <c r="G40" s="3"/>
      <c r="H40" s="3"/>
      <c r="I40" s="3"/>
      <c r="J40" s="34"/>
      <c r="K40" s="40"/>
    </row>
    <row r="41" spans="2:29" ht="12" customHeight="1" x14ac:dyDescent="0.25">
      <c r="B41" s="3"/>
      <c r="C41" s="13"/>
      <c r="D41" s="3"/>
      <c r="E41" s="3"/>
      <c r="F41" s="3"/>
      <c r="G41" s="3"/>
      <c r="H41" s="3"/>
      <c r="I41" s="3"/>
      <c r="J41" s="33"/>
      <c r="K41" s="8"/>
      <c r="AC41" s="59"/>
    </row>
    <row r="42" spans="2:29" ht="12" customHeight="1" x14ac:dyDescent="0.25">
      <c r="B42" s="3"/>
      <c r="C42" s="13"/>
      <c r="D42" s="3"/>
      <c r="E42" s="3"/>
      <c r="F42" s="3"/>
      <c r="G42" s="3"/>
      <c r="H42" s="3"/>
      <c r="I42" s="3"/>
      <c r="J42" s="33"/>
      <c r="K42" s="8"/>
      <c r="AC42" s="57"/>
    </row>
    <row r="43" spans="2:29" ht="12.75" customHeight="1" x14ac:dyDescent="0.25">
      <c r="B43" s="3"/>
      <c r="C43" s="13"/>
      <c r="D43" s="3"/>
      <c r="E43" s="3"/>
      <c r="F43" s="3"/>
      <c r="G43" s="3"/>
      <c r="H43" s="3"/>
      <c r="I43" s="3"/>
      <c r="J43" s="33"/>
      <c r="K43" s="8"/>
    </row>
    <row r="44" spans="2:29" ht="15.75" x14ac:dyDescent="0.25">
      <c r="B44" s="68"/>
      <c r="C44" s="3"/>
      <c r="D44" s="3"/>
      <c r="E44" s="3"/>
      <c r="F44" s="3"/>
      <c r="G44" s="3"/>
      <c r="H44" s="3"/>
      <c r="I44" s="3"/>
      <c r="J44" s="3"/>
      <c r="K44" s="3"/>
      <c r="AC44" s="57"/>
    </row>
    <row r="45" spans="2:29" x14ac:dyDescent="0.25">
      <c r="B45" s="3"/>
      <c r="C45" s="35"/>
      <c r="D45" s="100"/>
      <c r="E45" s="100"/>
      <c r="F45" s="100"/>
      <c r="G45" s="100"/>
      <c r="H45" s="100"/>
      <c r="I45" s="100"/>
      <c r="J45" s="100"/>
      <c r="K45" s="35"/>
      <c r="AC45" s="57"/>
    </row>
    <row r="46" spans="2:29" ht="12" customHeight="1" x14ac:dyDescent="0.25">
      <c r="B46" s="3"/>
      <c r="C46" s="13"/>
      <c r="D46" s="3"/>
      <c r="E46" s="3"/>
      <c r="F46" s="3"/>
      <c r="G46" s="3"/>
      <c r="H46" s="3"/>
      <c r="I46" s="3"/>
      <c r="J46" s="33"/>
      <c r="K46" s="8"/>
    </row>
    <row r="47" spans="2:29" x14ac:dyDescent="0.25">
      <c r="B47" s="3"/>
      <c r="C47" s="11"/>
      <c r="D47" s="3"/>
      <c r="E47" s="3"/>
      <c r="F47" s="3"/>
      <c r="G47" s="3"/>
      <c r="H47" s="3"/>
      <c r="I47" s="3"/>
      <c r="J47" s="33"/>
      <c r="K47" s="40"/>
      <c r="M47" s="94" t="s">
        <v>379</v>
      </c>
      <c r="N47" s="94" t="s">
        <v>242</v>
      </c>
      <c r="O47" s="94" t="s">
        <v>532</v>
      </c>
      <c r="P47" s="94" t="s">
        <v>533</v>
      </c>
      <c r="Q47" s="94" t="s">
        <v>534</v>
      </c>
      <c r="R47" s="94" t="s">
        <v>535</v>
      </c>
      <c r="S47" s="94" t="s">
        <v>410</v>
      </c>
      <c r="T47" s="94" t="s">
        <v>536</v>
      </c>
    </row>
    <row r="48" spans="2:29" ht="12" customHeight="1" x14ac:dyDescent="0.25">
      <c r="B48" s="3"/>
      <c r="C48" s="11"/>
      <c r="D48" s="3"/>
      <c r="E48" s="3"/>
      <c r="F48" s="3"/>
      <c r="G48" s="3"/>
      <c r="H48" s="3"/>
      <c r="I48" s="3"/>
      <c r="J48" s="33"/>
      <c r="K48" s="40"/>
      <c r="M48" s="94" t="s">
        <v>612</v>
      </c>
      <c r="N48" s="94" t="s">
        <v>199</v>
      </c>
      <c r="O48" s="94" t="s">
        <v>509</v>
      </c>
      <c r="P48" s="94" t="s">
        <v>510</v>
      </c>
      <c r="Q48" s="94">
        <v>3</v>
      </c>
      <c r="R48" s="94">
        <v>20</v>
      </c>
      <c r="S48" s="94">
        <v>60</v>
      </c>
      <c r="T48" s="94">
        <v>50000</v>
      </c>
      <c r="U48" s="94" t="s">
        <v>624</v>
      </c>
      <c r="V48" s="94" t="str">
        <f>N48&amp;"_"&amp;U48</f>
        <v>PS_OO</v>
      </c>
      <c r="AC48" s="59"/>
    </row>
    <row r="49" spans="2:29" x14ac:dyDescent="0.25">
      <c r="B49" s="3"/>
      <c r="C49" s="11"/>
      <c r="D49" s="3"/>
      <c r="E49" s="3"/>
      <c r="F49" s="3"/>
      <c r="G49" s="3"/>
      <c r="H49" s="3"/>
      <c r="I49" s="3"/>
      <c r="J49" s="33"/>
      <c r="K49" s="40"/>
      <c r="M49" s="94" t="s">
        <v>607</v>
      </c>
      <c r="N49" s="94" t="s">
        <v>192</v>
      </c>
      <c r="O49" s="94" t="s">
        <v>389</v>
      </c>
      <c r="P49" s="94" t="s">
        <v>505</v>
      </c>
      <c r="Q49" s="94">
        <v>15</v>
      </c>
      <c r="R49" s="94">
        <v>25</v>
      </c>
      <c r="S49" s="94">
        <v>375</v>
      </c>
      <c r="T49" s="94">
        <v>750000</v>
      </c>
      <c r="U49" s="94" t="s">
        <v>199</v>
      </c>
      <c r="V49" s="94" t="str">
        <f t="shared" ref="V49:V66" si="3">N49&amp;"_"&amp;U49</f>
        <v>NC_PS</v>
      </c>
      <c r="AC49" s="59"/>
    </row>
    <row r="50" spans="2:29" ht="12" customHeight="1" x14ac:dyDescent="0.25">
      <c r="B50" s="3"/>
      <c r="C50" s="11"/>
      <c r="D50" s="3"/>
      <c r="E50" s="3"/>
      <c r="F50" s="3"/>
      <c r="G50" s="3"/>
      <c r="H50" s="3"/>
      <c r="I50" s="3"/>
      <c r="J50" s="33"/>
      <c r="K50" s="40"/>
      <c r="M50" s="94" t="s">
        <v>613</v>
      </c>
      <c r="N50" s="94" t="s">
        <v>199</v>
      </c>
      <c r="O50" s="94" t="s">
        <v>389</v>
      </c>
      <c r="P50" s="94" t="s">
        <v>511</v>
      </c>
      <c r="Q50" s="94">
        <v>3</v>
      </c>
      <c r="R50" s="94">
        <v>20</v>
      </c>
      <c r="S50" s="94">
        <v>60</v>
      </c>
      <c r="T50" s="94">
        <v>200000</v>
      </c>
      <c r="U50" s="94" t="s">
        <v>199</v>
      </c>
      <c r="V50" s="94" t="str">
        <f t="shared" si="3"/>
        <v>PS_PS</v>
      </c>
    </row>
    <row r="51" spans="2:29" x14ac:dyDescent="0.25">
      <c r="B51" s="3"/>
      <c r="C51" s="11"/>
      <c r="D51" s="3"/>
      <c r="E51" s="3"/>
      <c r="F51" s="3"/>
      <c r="G51" s="3"/>
      <c r="H51" s="3"/>
      <c r="I51" s="3"/>
      <c r="J51" s="33"/>
      <c r="K51" s="40"/>
      <c r="M51" s="94" t="s">
        <v>619</v>
      </c>
      <c r="N51" s="94" t="s">
        <v>196</v>
      </c>
      <c r="O51" s="94" t="s">
        <v>389</v>
      </c>
      <c r="P51" s="94" t="s">
        <v>176</v>
      </c>
      <c r="Q51" s="94">
        <v>10</v>
      </c>
      <c r="R51" s="94">
        <v>10</v>
      </c>
      <c r="S51" s="94">
        <v>100</v>
      </c>
      <c r="T51" s="94">
        <v>200000</v>
      </c>
      <c r="U51" s="94" t="s">
        <v>199</v>
      </c>
      <c r="V51" s="94" t="str">
        <f t="shared" si="3"/>
        <v>SC_PS</v>
      </c>
    </row>
    <row r="52" spans="2:29" ht="12" customHeight="1" x14ac:dyDescent="0.25">
      <c r="B52" s="3"/>
      <c r="C52" s="11"/>
      <c r="D52" s="3"/>
      <c r="E52" s="3"/>
      <c r="F52" s="3"/>
      <c r="G52" s="3"/>
      <c r="H52" s="3"/>
      <c r="I52" s="3"/>
      <c r="J52" s="33"/>
      <c r="K52" s="40"/>
      <c r="M52" s="94" t="s">
        <v>604</v>
      </c>
      <c r="N52" s="94" t="s">
        <v>220</v>
      </c>
      <c r="O52" s="94" t="s">
        <v>35</v>
      </c>
      <c r="P52" s="94" t="s">
        <v>502</v>
      </c>
      <c r="U52" s="94" t="s">
        <v>238</v>
      </c>
      <c r="V52" s="94" t="str">
        <f t="shared" si="3"/>
        <v>BB_RC</v>
      </c>
      <c r="AC52" s="59"/>
    </row>
    <row r="53" spans="2:29" x14ac:dyDescent="0.25">
      <c r="B53" s="3"/>
      <c r="C53" s="11"/>
      <c r="D53" s="3"/>
      <c r="E53" s="3"/>
      <c r="F53" s="3"/>
      <c r="G53" s="3"/>
      <c r="H53" s="3"/>
      <c r="I53" s="3"/>
      <c r="J53" s="33"/>
      <c r="K53" s="8"/>
      <c r="M53" s="94" t="s">
        <v>606</v>
      </c>
      <c r="N53" s="94" t="s">
        <v>192</v>
      </c>
      <c r="O53" s="94" t="s">
        <v>35</v>
      </c>
      <c r="P53" s="94" t="s">
        <v>504</v>
      </c>
      <c r="Q53" s="94">
        <v>10</v>
      </c>
      <c r="R53" s="94">
        <v>15</v>
      </c>
      <c r="S53" s="94">
        <v>150</v>
      </c>
      <c r="T53" s="94">
        <v>100000</v>
      </c>
      <c r="U53" s="94" t="s">
        <v>238</v>
      </c>
      <c r="V53" s="94" t="str">
        <f t="shared" si="3"/>
        <v>NC_RC</v>
      </c>
    </row>
    <row r="54" spans="2:29" ht="12" customHeight="1" x14ac:dyDescent="0.25">
      <c r="B54" s="3"/>
      <c r="C54" s="11"/>
      <c r="D54" s="3"/>
      <c r="E54" s="3"/>
      <c r="F54" s="3"/>
      <c r="G54" s="3"/>
      <c r="H54" s="3"/>
      <c r="I54" s="3"/>
      <c r="J54" s="33"/>
      <c r="K54" s="8"/>
      <c r="M54" s="94" t="s">
        <v>615</v>
      </c>
      <c r="N54" s="94" t="s">
        <v>199</v>
      </c>
      <c r="O54" s="94" t="s">
        <v>35</v>
      </c>
      <c r="P54" s="94" t="s">
        <v>513</v>
      </c>
      <c r="S54" s="94">
        <v>0</v>
      </c>
      <c r="U54" s="94" t="s">
        <v>238</v>
      </c>
      <c r="V54" s="94" t="str">
        <f t="shared" si="3"/>
        <v>PS_RC</v>
      </c>
      <c r="AC54" s="59"/>
    </row>
    <row r="55" spans="2:29" x14ac:dyDescent="0.25">
      <c r="B55" s="3"/>
      <c r="C55" s="11"/>
      <c r="D55" s="3"/>
      <c r="E55" s="3"/>
      <c r="F55" s="3"/>
      <c r="G55" s="3"/>
      <c r="H55" s="3"/>
      <c r="I55" s="3"/>
      <c r="J55" s="33"/>
      <c r="K55" s="40"/>
      <c r="M55" s="94" t="s">
        <v>616</v>
      </c>
      <c r="N55" s="94" t="s">
        <v>196</v>
      </c>
      <c r="O55" s="94" t="s">
        <v>35</v>
      </c>
      <c r="P55" s="94" t="s">
        <v>175</v>
      </c>
      <c r="Q55" s="94">
        <v>50</v>
      </c>
      <c r="R55" s="94">
        <v>40</v>
      </c>
      <c r="S55" s="94">
        <v>2000</v>
      </c>
      <c r="T55" s="94">
        <v>5000000</v>
      </c>
      <c r="U55" s="94" t="s">
        <v>238</v>
      </c>
      <c r="V55" s="94" t="str">
        <f t="shared" si="3"/>
        <v>SC_RC</v>
      </c>
    </row>
    <row r="56" spans="2:29" ht="12" customHeight="1" x14ac:dyDescent="0.25">
      <c r="B56" s="3"/>
      <c r="C56" s="14"/>
      <c r="D56" s="3"/>
      <c r="E56" s="3"/>
      <c r="F56" s="3"/>
      <c r="G56" s="3"/>
      <c r="H56" s="3"/>
      <c r="I56" s="3"/>
      <c r="J56" s="33"/>
      <c r="K56" s="9"/>
      <c r="M56" s="94" t="s">
        <v>620</v>
      </c>
      <c r="N56" s="94" t="s">
        <v>195</v>
      </c>
      <c r="O56" s="94" t="s">
        <v>35</v>
      </c>
      <c r="P56" s="94" t="s">
        <v>515</v>
      </c>
      <c r="Q56" s="94">
        <v>10</v>
      </c>
      <c r="R56" s="94">
        <v>250</v>
      </c>
      <c r="S56" s="94">
        <v>2500</v>
      </c>
      <c r="T56" s="94">
        <v>750000</v>
      </c>
      <c r="U56" s="94" t="s">
        <v>238</v>
      </c>
      <c r="V56" s="94" t="str">
        <f t="shared" si="3"/>
        <v>SR_RC</v>
      </c>
    </row>
    <row r="57" spans="2:29" x14ac:dyDescent="0.25">
      <c r="B57" s="3"/>
      <c r="C57" s="11"/>
      <c r="D57" s="3"/>
      <c r="E57" s="3"/>
      <c r="F57" s="3"/>
      <c r="G57" s="3"/>
      <c r="H57" s="3"/>
      <c r="I57" s="3"/>
      <c r="J57" s="33"/>
      <c r="K57" s="23"/>
      <c r="M57" s="94" t="s">
        <v>621</v>
      </c>
      <c r="N57" s="94" t="s">
        <v>412</v>
      </c>
      <c r="O57" s="94" t="s">
        <v>35</v>
      </c>
      <c r="P57" s="94" t="s">
        <v>516</v>
      </c>
      <c r="Q57" s="94">
        <v>200</v>
      </c>
      <c r="R57" s="94">
        <v>160</v>
      </c>
      <c r="S57" s="94">
        <v>32000</v>
      </c>
      <c r="T57" s="94">
        <v>10000000</v>
      </c>
      <c r="U57" s="94" t="s">
        <v>238</v>
      </c>
      <c r="V57" s="94" t="str">
        <f t="shared" si="3"/>
        <v>PA_RC</v>
      </c>
      <c r="AC57" s="59"/>
    </row>
    <row r="58" spans="2:29" ht="12" customHeight="1" x14ac:dyDescent="0.25">
      <c r="B58" s="7"/>
      <c r="C58" s="7"/>
      <c r="D58" s="7"/>
      <c r="E58" s="7"/>
      <c r="F58" s="7"/>
      <c r="G58" s="7"/>
      <c r="H58" s="7"/>
      <c r="I58" s="7"/>
      <c r="J58" s="7"/>
      <c r="K58" s="7"/>
      <c r="M58" s="94" t="s">
        <v>605</v>
      </c>
      <c r="N58" s="94" t="s">
        <v>220</v>
      </c>
      <c r="O58" s="94" t="s">
        <v>391</v>
      </c>
      <c r="P58" s="94" t="s">
        <v>503</v>
      </c>
      <c r="Q58" s="94">
        <v>1</v>
      </c>
      <c r="R58" s="94">
        <v>15000</v>
      </c>
      <c r="S58" s="94">
        <v>15000</v>
      </c>
      <c r="U58" s="94" t="s">
        <v>625</v>
      </c>
      <c r="V58" s="94" t="str">
        <f t="shared" si="3"/>
        <v>BB_SL</v>
      </c>
    </row>
    <row r="59" spans="2:29" x14ac:dyDescent="0.25">
      <c r="M59" s="94" t="s">
        <v>608</v>
      </c>
      <c r="N59" s="94" t="s">
        <v>192</v>
      </c>
      <c r="O59" s="94" t="s">
        <v>391</v>
      </c>
      <c r="P59" s="94" t="s">
        <v>506</v>
      </c>
      <c r="Q59" s="94">
        <v>5</v>
      </c>
      <c r="R59" s="94">
        <v>400</v>
      </c>
      <c r="S59" s="94">
        <v>2000</v>
      </c>
      <c r="T59" s="94">
        <v>500000</v>
      </c>
      <c r="U59" s="94" t="s">
        <v>625</v>
      </c>
      <c r="V59" s="94" t="str">
        <f t="shared" si="3"/>
        <v>NC_SL</v>
      </c>
    </row>
    <row r="60" spans="2:29" x14ac:dyDescent="0.25">
      <c r="M60" s="94" t="s">
        <v>614</v>
      </c>
      <c r="N60" s="94" t="s">
        <v>199</v>
      </c>
      <c r="O60" s="94" t="s">
        <v>391</v>
      </c>
      <c r="P60" s="94" t="s">
        <v>512</v>
      </c>
      <c r="S60" s="94">
        <v>0</v>
      </c>
      <c r="U60" s="94" t="s">
        <v>625</v>
      </c>
      <c r="V60" s="94" t="str">
        <f t="shared" si="3"/>
        <v>PS_SL</v>
      </c>
    </row>
    <row r="61" spans="2:29" x14ac:dyDescent="0.25">
      <c r="M61" s="94" t="s">
        <v>618</v>
      </c>
      <c r="N61" s="94" t="s">
        <v>196</v>
      </c>
      <c r="O61" s="94" t="s">
        <v>391</v>
      </c>
      <c r="P61" s="94" t="s">
        <v>514</v>
      </c>
      <c r="Q61" s="94">
        <v>5</v>
      </c>
      <c r="R61" s="94">
        <v>100</v>
      </c>
      <c r="S61" s="94">
        <v>500</v>
      </c>
      <c r="T61" s="94">
        <v>200000</v>
      </c>
      <c r="U61" s="94" t="s">
        <v>625</v>
      </c>
      <c r="V61" s="94" t="str">
        <f t="shared" si="3"/>
        <v>SC_SL</v>
      </c>
    </row>
    <row r="62" spans="2:29" x14ac:dyDescent="0.25">
      <c r="M62" s="94" t="s">
        <v>603</v>
      </c>
      <c r="N62" s="94" t="s">
        <v>220</v>
      </c>
      <c r="O62" s="94" t="s">
        <v>500</v>
      </c>
      <c r="P62" s="94" t="s">
        <v>501</v>
      </c>
      <c r="Q62" s="94">
        <v>5</v>
      </c>
      <c r="R62" s="94">
        <v>200</v>
      </c>
      <c r="S62" s="94">
        <v>1000</v>
      </c>
      <c r="T62" s="94">
        <v>150000</v>
      </c>
      <c r="U62" s="94" t="s">
        <v>626</v>
      </c>
      <c r="V62" s="94" t="str">
        <f t="shared" si="3"/>
        <v>BB_WF</v>
      </c>
    </row>
    <row r="63" spans="2:29" x14ac:dyDescent="0.25">
      <c r="M63" s="94" t="s">
        <v>609</v>
      </c>
      <c r="N63" s="94" t="s">
        <v>192</v>
      </c>
      <c r="O63" s="94" t="s">
        <v>500</v>
      </c>
      <c r="P63" s="94" t="s">
        <v>507</v>
      </c>
      <c r="Q63" s="94">
        <v>50</v>
      </c>
      <c r="R63" s="94">
        <v>500</v>
      </c>
      <c r="S63" s="94">
        <v>25000</v>
      </c>
      <c r="T63" s="94">
        <v>4000000</v>
      </c>
      <c r="U63" s="94" t="s">
        <v>626</v>
      </c>
      <c r="V63" s="94" t="str">
        <f t="shared" si="3"/>
        <v>NC_WF</v>
      </c>
      <c r="AC63" s="59"/>
    </row>
    <row r="64" spans="2:29" x14ac:dyDescent="0.25">
      <c r="M64" s="94" t="s">
        <v>610</v>
      </c>
      <c r="N64" s="94" t="s">
        <v>193</v>
      </c>
      <c r="O64" s="94" t="s">
        <v>500</v>
      </c>
      <c r="P64" s="94" t="s">
        <v>508</v>
      </c>
      <c r="Q64" s="94">
        <v>2</v>
      </c>
      <c r="R64" s="94">
        <v>500</v>
      </c>
      <c r="S64" s="94">
        <v>1000</v>
      </c>
      <c r="T64" s="94">
        <v>100000</v>
      </c>
      <c r="U64" s="94" t="s">
        <v>626</v>
      </c>
      <c r="V64" s="94" t="str">
        <f t="shared" si="3"/>
        <v>NE_WF</v>
      </c>
    </row>
    <row r="65" spans="13:29" x14ac:dyDescent="0.25">
      <c r="M65" s="94" t="s">
        <v>611</v>
      </c>
      <c r="N65" s="94" t="s">
        <v>194</v>
      </c>
      <c r="O65" s="94" t="s">
        <v>500</v>
      </c>
      <c r="Q65" s="94">
        <v>5</v>
      </c>
      <c r="R65" s="94">
        <v>1000</v>
      </c>
      <c r="S65" s="94">
        <v>5000</v>
      </c>
      <c r="T65" s="94">
        <v>200000</v>
      </c>
      <c r="U65" s="94" t="s">
        <v>626</v>
      </c>
      <c r="V65" s="94" t="str">
        <f t="shared" si="3"/>
        <v>WP_WF</v>
      </c>
    </row>
    <row r="66" spans="13:29" x14ac:dyDescent="0.25">
      <c r="M66" s="94" t="s">
        <v>617</v>
      </c>
      <c r="N66" s="94" t="s">
        <v>196</v>
      </c>
      <c r="O66" s="94" t="s">
        <v>500</v>
      </c>
      <c r="P66" s="94" t="s">
        <v>173</v>
      </c>
      <c r="Q66" s="94">
        <v>10</v>
      </c>
      <c r="R66" s="94">
        <v>2000</v>
      </c>
      <c r="S66" s="94">
        <v>20000</v>
      </c>
      <c r="T66" s="94">
        <v>200000</v>
      </c>
      <c r="U66" s="94" t="s">
        <v>626</v>
      </c>
      <c r="V66" s="94" t="str">
        <f t="shared" si="3"/>
        <v>SC_WF</v>
      </c>
    </row>
    <row r="68" spans="13:29" x14ac:dyDescent="0.25">
      <c r="AC68" s="59"/>
    </row>
    <row r="70" spans="13:29" x14ac:dyDescent="0.25">
      <c r="AC70" s="59"/>
    </row>
    <row r="72" spans="13:29" x14ac:dyDescent="0.25">
      <c r="AC72" s="59"/>
    </row>
    <row r="74" spans="13:29" x14ac:dyDescent="0.25">
      <c r="AC74" s="59"/>
    </row>
    <row r="75" spans="13:29" x14ac:dyDescent="0.25">
      <c r="AC75" s="59"/>
    </row>
    <row r="76" spans="13:29" x14ac:dyDescent="0.25">
      <c r="AC76" s="59"/>
    </row>
    <row r="80" spans="13:29" x14ac:dyDescent="0.25">
      <c r="AC80" s="59"/>
    </row>
    <row r="81" spans="20:29" x14ac:dyDescent="0.25">
      <c r="AC81" s="59"/>
    </row>
    <row r="84" spans="20:29" x14ac:dyDescent="0.25">
      <c r="T84" s="59"/>
    </row>
    <row r="85" spans="20:29" x14ac:dyDescent="0.25">
      <c r="T85" s="59"/>
      <c r="W85" s="59"/>
    </row>
    <row r="86" spans="20:29" x14ac:dyDescent="0.25">
      <c r="U86" s="59"/>
      <c r="W86" s="59"/>
      <c r="X86" s="59"/>
      <c r="AC86" s="59"/>
    </row>
    <row r="87" spans="20:29" x14ac:dyDescent="0.25">
      <c r="T87" s="59"/>
      <c r="AC87" s="59"/>
    </row>
    <row r="88" spans="20:29" x14ac:dyDescent="0.25">
      <c r="T88" s="59"/>
      <c r="AC88" s="59"/>
    </row>
    <row r="89" spans="20:29" x14ac:dyDescent="0.25">
      <c r="V89" s="59"/>
    </row>
    <row r="90" spans="20:29" x14ac:dyDescent="0.25">
      <c r="V90" s="59"/>
    </row>
    <row r="91" spans="20:29" x14ac:dyDescent="0.25">
      <c r="T91" s="59"/>
    </row>
    <row r="92" spans="20:29" x14ac:dyDescent="0.25">
      <c r="U92" s="59"/>
      <c r="AC92" s="59"/>
    </row>
    <row r="93" spans="20:29" x14ac:dyDescent="0.25">
      <c r="X93" s="59"/>
    </row>
    <row r="94" spans="20:29" x14ac:dyDescent="0.25">
      <c r="V94" s="59"/>
    </row>
    <row r="95" spans="20:29" x14ac:dyDescent="0.25">
      <c r="AC95" s="57"/>
    </row>
    <row r="96" spans="20:29" x14ac:dyDescent="0.25">
      <c r="AC96" s="57"/>
    </row>
    <row r="97" spans="20:29" x14ac:dyDescent="0.25">
      <c r="U97" s="59"/>
      <c r="W97" s="59"/>
      <c r="X97" s="59"/>
    </row>
    <row r="98" spans="20:29" x14ac:dyDescent="0.25">
      <c r="T98" s="59"/>
      <c r="AC98" s="57"/>
    </row>
    <row r="99" spans="20:29" x14ac:dyDescent="0.25">
      <c r="T99" s="59"/>
      <c r="U99" s="59"/>
      <c r="W99" s="59"/>
      <c r="AC99" s="57"/>
    </row>
    <row r="100" spans="20:29" x14ac:dyDescent="0.25">
      <c r="T100" s="59"/>
      <c r="V100" s="59"/>
      <c r="W100" s="59"/>
    </row>
    <row r="101" spans="20:29" x14ac:dyDescent="0.25">
      <c r="T101" s="59"/>
      <c r="U101" s="59"/>
      <c r="V101" s="59"/>
      <c r="W101" s="59"/>
    </row>
    <row r="102" spans="20:29" x14ac:dyDescent="0.25">
      <c r="T102" s="59"/>
      <c r="W102" s="59"/>
      <c r="AC102" s="59"/>
    </row>
    <row r="103" spans="20:29" x14ac:dyDescent="0.25">
      <c r="U103" s="59"/>
      <c r="V103" s="59"/>
      <c r="W103" s="59"/>
    </row>
    <row r="104" spans="20:29" x14ac:dyDescent="0.25">
      <c r="U104" s="59"/>
    </row>
    <row r="105" spans="20:29" x14ac:dyDescent="0.25">
      <c r="U105" s="59"/>
      <c r="V105" s="59"/>
      <c r="AC105" s="59"/>
    </row>
    <row r="106" spans="20:29" x14ac:dyDescent="0.25">
      <c r="V106" s="59"/>
    </row>
    <row r="107" spans="20:29" x14ac:dyDescent="0.25">
      <c r="T107" s="59"/>
      <c r="V107" s="59"/>
      <c r="W107" s="59"/>
    </row>
    <row r="108" spans="20:29" x14ac:dyDescent="0.25">
      <c r="T108" s="59"/>
    </row>
    <row r="109" spans="20:29" x14ac:dyDescent="0.25">
      <c r="U109" s="59"/>
      <c r="X109" s="59"/>
    </row>
    <row r="110" spans="20:29" x14ac:dyDescent="0.25">
      <c r="U110" s="59"/>
      <c r="V110" s="59"/>
      <c r="X110" s="59"/>
    </row>
    <row r="111" spans="20:29" x14ac:dyDescent="0.25">
      <c r="T111" s="59"/>
    </row>
    <row r="112" spans="20:29" x14ac:dyDescent="0.25">
      <c r="W112" s="59"/>
      <c r="AC112" s="59"/>
    </row>
    <row r="113" spans="20:29" x14ac:dyDescent="0.25">
      <c r="T113" s="59"/>
      <c r="V113" s="59"/>
      <c r="AC113" s="59"/>
    </row>
    <row r="114" spans="20:29" x14ac:dyDescent="0.25">
      <c r="T114" s="59"/>
      <c r="V114" s="59"/>
      <c r="W114" s="59"/>
    </row>
    <row r="115" spans="20:29" x14ac:dyDescent="0.25">
      <c r="T115" s="59"/>
      <c r="U115" s="59"/>
      <c r="V115" s="59"/>
      <c r="W115" s="59"/>
    </row>
    <row r="116" spans="20:29" x14ac:dyDescent="0.25">
      <c r="U116" s="59"/>
      <c r="V116" s="59"/>
      <c r="W116" s="59"/>
    </row>
    <row r="117" spans="20:29" x14ac:dyDescent="0.25">
      <c r="U117" s="59"/>
      <c r="AC117" s="59"/>
    </row>
    <row r="118" spans="20:29" x14ac:dyDescent="0.25">
      <c r="T118" s="59"/>
    </row>
    <row r="119" spans="20:29" x14ac:dyDescent="0.25">
      <c r="T119" s="59"/>
      <c r="W119" s="59"/>
    </row>
    <row r="120" spans="20:29" x14ac:dyDescent="0.25">
      <c r="T120" s="59"/>
      <c r="V120" s="59"/>
    </row>
    <row r="121" spans="20:29" x14ac:dyDescent="0.25">
      <c r="U121" s="59"/>
      <c r="W121" s="59"/>
      <c r="X121" s="59"/>
    </row>
    <row r="122" spans="20:29" x14ac:dyDescent="0.25">
      <c r="T122" s="59"/>
      <c r="V122" s="59"/>
      <c r="X122" s="59"/>
    </row>
    <row r="123" spans="20:29" x14ac:dyDescent="0.25">
      <c r="T123" s="57"/>
      <c r="V123" s="57"/>
      <c r="W123" s="57"/>
      <c r="AC123" s="59"/>
    </row>
    <row r="124" spans="20:29" x14ac:dyDescent="0.25">
      <c r="U124" s="57"/>
      <c r="W124" s="57"/>
      <c r="AC124" s="59"/>
    </row>
    <row r="125" spans="20:29" x14ac:dyDescent="0.25">
      <c r="T125" s="57"/>
      <c r="U125" s="57"/>
      <c r="W125" s="57"/>
    </row>
    <row r="126" spans="20:29" x14ac:dyDescent="0.25">
      <c r="T126" s="57"/>
      <c r="AC126" s="59"/>
    </row>
    <row r="127" spans="20:29" x14ac:dyDescent="0.25">
      <c r="U127" s="57"/>
    </row>
    <row r="128" spans="20:29" x14ac:dyDescent="0.25">
      <c r="U128" s="57"/>
      <c r="AC128" s="59"/>
    </row>
    <row r="129" spans="20:29" x14ac:dyDescent="0.25">
      <c r="T129" s="59"/>
      <c r="AC129" s="59"/>
    </row>
    <row r="130" spans="20:29" x14ac:dyDescent="0.25">
      <c r="T130" s="59"/>
      <c r="AC130" s="59"/>
    </row>
    <row r="131" spans="20:29" x14ac:dyDescent="0.25">
      <c r="U131" s="59"/>
      <c r="W131" s="59"/>
      <c r="X131" s="59"/>
    </row>
    <row r="132" spans="20:29" x14ac:dyDescent="0.25">
      <c r="V132" s="59"/>
    </row>
    <row r="133" spans="20:29" x14ac:dyDescent="0.25">
      <c r="T133" s="59"/>
      <c r="AC133" s="59"/>
    </row>
    <row r="134" spans="20:29" x14ac:dyDescent="0.25">
      <c r="U134" s="59"/>
      <c r="X134" s="59"/>
    </row>
    <row r="135" spans="20:29" x14ac:dyDescent="0.25">
      <c r="T135" s="59"/>
    </row>
    <row r="136" spans="20:29" x14ac:dyDescent="0.25">
      <c r="AC136" s="59"/>
    </row>
    <row r="137" spans="20:29" x14ac:dyDescent="0.25">
      <c r="AC137" s="59"/>
    </row>
    <row r="138" spans="20:29" x14ac:dyDescent="0.25">
      <c r="AC138" s="59"/>
    </row>
    <row r="139" spans="20:29" x14ac:dyDescent="0.25">
      <c r="AC139" s="59"/>
    </row>
    <row r="143" spans="20:29" x14ac:dyDescent="0.25">
      <c r="AC143" s="59"/>
    </row>
    <row r="145" spans="29:29" x14ac:dyDescent="0.25">
      <c r="AC145" s="59"/>
    </row>
    <row r="146" spans="29:29" x14ac:dyDescent="0.25">
      <c r="AC146" s="57"/>
    </row>
    <row r="155" spans="29:29" x14ac:dyDescent="0.25">
      <c r="AC155" s="59"/>
    </row>
    <row r="160" spans="29:29" x14ac:dyDescent="0.25">
      <c r="AC160" s="59"/>
    </row>
    <row r="161" spans="29:29" x14ac:dyDescent="0.25">
      <c r="AC161" s="59"/>
    </row>
    <row r="172" spans="29:29" x14ac:dyDescent="0.25">
      <c r="AC172" s="59"/>
    </row>
    <row r="174" spans="29:29" x14ac:dyDescent="0.25">
      <c r="AC174" s="59"/>
    </row>
    <row r="175" spans="29:29" x14ac:dyDescent="0.25">
      <c r="AC175" s="59"/>
    </row>
    <row r="176" spans="29:29" x14ac:dyDescent="0.25">
      <c r="AC176" s="59"/>
    </row>
    <row r="177" spans="29:29" x14ac:dyDescent="0.25">
      <c r="AC177" s="59"/>
    </row>
    <row r="178" spans="29:29" x14ac:dyDescent="0.25">
      <c r="AC178" s="59"/>
    </row>
    <row r="182" spans="29:29" x14ac:dyDescent="0.25">
      <c r="AC182" s="59"/>
    </row>
    <row r="187" spans="29:29" x14ac:dyDescent="0.25">
      <c r="AC187" s="59"/>
    </row>
    <row r="189" spans="29:29" x14ac:dyDescent="0.25">
      <c r="AC189" s="59"/>
    </row>
    <row r="190" spans="29:29" x14ac:dyDescent="0.25">
      <c r="AC190" s="59"/>
    </row>
    <row r="191" spans="29:29" x14ac:dyDescent="0.25">
      <c r="AC191" s="59"/>
    </row>
    <row r="194" spans="29:29" x14ac:dyDescent="0.25">
      <c r="AC194" s="59"/>
    </row>
    <row r="196" spans="29:29" x14ac:dyDescent="0.25">
      <c r="AC196" s="59"/>
    </row>
    <row r="198" spans="29:29" x14ac:dyDescent="0.25">
      <c r="AC198" s="57"/>
    </row>
    <row r="199" spans="29:29" x14ac:dyDescent="0.25">
      <c r="AC199" s="57"/>
    </row>
    <row r="200" spans="29:29" x14ac:dyDescent="0.25">
      <c r="AC200" s="57"/>
    </row>
    <row r="206" spans="29:29" x14ac:dyDescent="0.25">
      <c r="AC206" s="59"/>
    </row>
    <row r="213" spans="29:29" x14ac:dyDescent="0.25">
      <c r="AC213" s="59"/>
    </row>
    <row r="220" spans="29:29" x14ac:dyDescent="0.25">
      <c r="AC220" s="59"/>
    </row>
    <row r="224" spans="29:29" x14ac:dyDescent="0.25">
      <c r="AC224" s="59"/>
    </row>
    <row r="236" spans="29:29" x14ac:dyDescent="0.25">
      <c r="AC236" s="59"/>
    </row>
    <row r="237" spans="29:29" x14ac:dyDescent="0.25">
      <c r="AC237" s="59"/>
    </row>
    <row r="248" spans="29:29" x14ac:dyDescent="0.25">
      <c r="AC248" s="59"/>
    </row>
    <row r="249" spans="29:29" x14ac:dyDescent="0.25">
      <c r="AC249" s="59"/>
    </row>
    <row r="258" spans="29:29" x14ac:dyDescent="0.25">
      <c r="AC258" s="59"/>
    </row>
    <row r="261" spans="29:29" x14ac:dyDescent="0.25">
      <c r="AC261" s="59"/>
    </row>
  </sheetData>
  <pageMargins left="0.7" right="0.2" top="0.75" bottom="0.5" header="0.3" footer="0.3"/>
  <pageSetup orientation="portrait" r:id="rId1"/>
  <headerFooter>
    <oddHeader>&amp;C&amp;"Times New Roman,Bold"&amp;16LWG FY 2019</oddHeader>
    <oddFooter>&amp;C&amp;"Times New Roman,Italic"&amp;8USDA is an Equal Opportunity Provider and Employer&amp;R&amp;"Times New Roman,Italic"&amp;8July ,2016</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K119"/>
  <sheetViews>
    <sheetView zoomScaleNormal="100" workbookViewId="0">
      <selection activeCell="E10" sqref="E10"/>
    </sheetView>
  </sheetViews>
  <sheetFormatPr defaultRowHeight="15" x14ac:dyDescent="0.25"/>
  <cols>
    <col min="1" max="1" width="1.7109375" style="66" customWidth="1"/>
    <col min="2" max="2" width="1.28515625" style="66" customWidth="1"/>
    <col min="3" max="3" width="12" style="66" customWidth="1"/>
    <col min="4" max="4" width="6.5703125" style="66" bestFit="1" customWidth="1"/>
    <col min="5" max="5" width="57" style="66" customWidth="1"/>
    <col min="6" max="6" width="10" style="66" customWidth="1"/>
    <col min="7" max="7" width="9.42578125" style="66" customWidth="1"/>
    <col min="8" max="8" width="10.85546875" style="66" customWidth="1"/>
    <col min="9" max="9" width="12.140625" style="66" bestFit="1" customWidth="1"/>
    <col min="10" max="10" width="9.85546875" style="66" customWidth="1"/>
    <col min="11" max="11" width="1.7109375" style="66" customWidth="1"/>
    <col min="12" max="16384" width="9.140625" style="66"/>
  </cols>
  <sheetData>
    <row r="1" spans="2:11" ht="5.25" customHeight="1" x14ac:dyDescent="0.25"/>
    <row r="2" spans="2:11" ht="18.75" x14ac:dyDescent="0.3">
      <c r="B2" s="5" t="s">
        <v>384</v>
      </c>
    </row>
    <row r="3" spans="2:11" ht="15" customHeight="1" x14ac:dyDescent="0.3">
      <c r="B3" s="5"/>
      <c r="C3" s="4"/>
      <c r="D3" s="4"/>
    </row>
    <row r="4" spans="2:11" ht="21" customHeight="1" x14ac:dyDescent="0.3">
      <c r="B4" s="5"/>
      <c r="E4" s="62">
        <v>1</v>
      </c>
      <c r="F4" s="62">
        <v>2</v>
      </c>
      <c r="G4" s="62">
        <v>3</v>
      </c>
      <c r="H4" s="62">
        <v>4</v>
      </c>
      <c r="I4" s="62">
        <v>5</v>
      </c>
    </row>
    <row r="5" spans="2:11" ht="14.25" customHeight="1" x14ac:dyDescent="0.25">
      <c r="B5" s="4"/>
      <c r="E5" s="15"/>
      <c r="F5" s="15"/>
      <c r="G5" s="15"/>
      <c r="H5" s="15"/>
      <c r="I5" s="15"/>
    </row>
    <row r="6" spans="2:11" ht="14.25" customHeight="1" x14ac:dyDescent="0.25">
      <c r="B6" s="4"/>
      <c r="E6" s="15"/>
      <c r="F6" s="15"/>
      <c r="G6" s="15"/>
      <c r="H6" s="15"/>
      <c r="I6" s="15"/>
    </row>
    <row r="7" spans="2:11" ht="26.25" customHeight="1" x14ac:dyDescent="0.25">
      <c r="C7" s="18" t="s">
        <v>372</v>
      </c>
      <c r="D7" s="18" t="s">
        <v>239</v>
      </c>
      <c r="E7" s="65" t="s">
        <v>89</v>
      </c>
      <c r="F7" s="36" t="s">
        <v>0</v>
      </c>
      <c r="G7" s="36" t="s">
        <v>380</v>
      </c>
      <c r="H7" s="20" t="s">
        <v>381</v>
      </c>
      <c r="I7" s="20" t="s">
        <v>383</v>
      </c>
      <c r="J7" s="20" t="s">
        <v>382</v>
      </c>
      <c r="K7" s="18"/>
    </row>
    <row r="8" spans="2:11" s="15" customFormat="1" ht="12.75" x14ac:dyDescent="0.2">
      <c r="B8" s="37"/>
      <c r="C8" s="38" t="str">
        <f>RAW_2015!I8</f>
        <v>Big Bend</v>
      </c>
      <c r="D8" s="69">
        <f>RAW_2015!H8</f>
        <v>1</v>
      </c>
      <c r="E8" s="70" t="str">
        <f>RAW_2015!F8</f>
        <v>WATER QUALITY DEGRADATION - Excessive sediment in surface waters</v>
      </c>
      <c r="F8" s="71" t="str">
        <f>RAW_2015!O8</f>
        <v>Crop</v>
      </c>
      <c r="G8" s="71">
        <f>RAW_2015!J8</f>
        <v>0.31</v>
      </c>
      <c r="H8" s="77">
        <f>RAW_2015!L8</f>
        <v>270</v>
      </c>
      <c r="I8" s="72">
        <f>RAW_2015!N8</f>
        <v>12</v>
      </c>
      <c r="J8" s="72">
        <f>H8*I8</f>
        <v>3240</v>
      </c>
      <c r="K8" s="37"/>
    </row>
    <row r="9" spans="2:11" s="15" customFormat="1" ht="12.75" x14ac:dyDescent="0.2">
      <c r="B9" s="25"/>
      <c r="C9" s="35"/>
      <c r="D9" s="73">
        <f>RAW_2015!H9</f>
        <v>2</v>
      </c>
      <c r="E9" s="74" t="str">
        <f>RAW_2015!F9</f>
        <v>EXCESS/INSUFFICIENT WATER - Inefficient use of irrigation water</v>
      </c>
      <c r="F9" s="75" t="str">
        <f>RAW_2015!O9</f>
        <v>Crop</v>
      </c>
      <c r="G9" s="75">
        <f>RAW_2015!J9</f>
        <v>0.26</v>
      </c>
      <c r="H9" s="76">
        <f>RAW_2015!L9</f>
        <v>92</v>
      </c>
      <c r="I9" s="76">
        <f>RAW_2015!N9</f>
        <v>5</v>
      </c>
      <c r="J9" s="76">
        <f t="shared" ref="J9:J28" si="0">H9*I9</f>
        <v>460</v>
      </c>
      <c r="K9" s="40"/>
    </row>
    <row r="10" spans="2:11" s="15" customFormat="1" ht="12.75" x14ac:dyDescent="0.2">
      <c r="B10" s="25"/>
      <c r="C10" s="35"/>
      <c r="D10" s="73"/>
      <c r="E10" s="74"/>
      <c r="F10" s="75" t="str">
        <f>RAW_2015!O10</f>
        <v>Pasture</v>
      </c>
      <c r="G10" s="75">
        <f>RAW_2015!J10</f>
        <v>0.02</v>
      </c>
      <c r="H10" s="76">
        <f>RAW_2015!L10</f>
        <v>30</v>
      </c>
      <c r="I10" s="76">
        <f>RAW_2015!N10</f>
        <v>2</v>
      </c>
      <c r="J10" s="76">
        <f t="shared" si="0"/>
        <v>60</v>
      </c>
      <c r="K10" s="8"/>
    </row>
    <row r="11" spans="2:11" s="15" customFormat="1" ht="24" x14ac:dyDescent="0.2">
      <c r="B11" s="25"/>
      <c r="C11" s="35"/>
      <c r="D11" s="73">
        <f>RAW_2015!H11</f>
        <v>3</v>
      </c>
      <c r="E11" s="74" t="str">
        <f>RAW_2015!F11</f>
        <v>DEGRADED PLANT CONDITION - Undesirable plant productivity and health</v>
      </c>
      <c r="F11" s="75" t="str">
        <f>RAW_2015!O11</f>
        <v>Forest</v>
      </c>
      <c r="G11" s="75">
        <f>RAW_2015!J11</f>
        <v>0.1</v>
      </c>
      <c r="H11" s="76">
        <f>RAW_2015!L11</f>
        <v>15</v>
      </c>
      <c r="I11" s="76">
        <f>RAW_2015!N11</f>
        <v>10</v>
      </c>
      <c r="J11" s="76">
        <f t="shared" si="0"/>
        <v>150</v>
      </c>
      <c r="K11" s="46"/>
    </row>
    <row r="12" spans="2:11" s="15" customFormat="1" ht="12.75" x14ac:dyDescent="0.2">
      <c r="B12" s="25"/>
      <c r="C12" s="35"/>
      <c r="D12" s="73"/>
      <c r="E12" s="74"/>
      <c r="F12" s="75" t="str">
        <f>RAW_2015!O12</f>
        <v>Pasture</v>
      </c>
      <c r="G12" s="75">
        <f>RAW_2015!J12</f>
        <v>0.01</v>
      </c>
      <c r="H12" s="76">
        <f>RAW_2015!L12</f>
        <v>30</v>
      </c>
      <c r="I12" s="76">
        <f>RAW_2015!N12</f>
        <v>2</v>
      </c>
      <c r="J12" s="76">
        <f t="shared" si="0"/>
        <v>60</v>
      </c>
      <c r="K12" s="40"/>
    </row>
    <row r="13" spans="2:11" s="15" customFormat="1" ht="12.75" x14ac:dyDescent="0.2">
      <c r="B13" s="25"/>
      <c r="C13" s="35"/>
      <c r="D13" s="73"/>
      <c r="E13" s="74"/>
      <c r="F13" s="75" t="str">
        <f>RAW_2015!O13</f>
        <v>Range</v>
      </c>
      <c r="G13" s="75">
        <f>RAW_2015!J13</f>
        <v>0.05</v>
      </c>
      <c r="H13" s="76">
        <f>RAW_2015!L13</f>
        <v>10000</v>
      </c>
      <c r="I13" s="76">
        <f>RAW_2015!N13</f>
        <v>2</v>
      </c>
      <c r="J13" s="76">
        <f t="shared" si="0"/>
        <v>20000</v>
      </c>
      <c r="K13" s="40"/>
    </row>
    <row r="14" spans="2:11" s="15" customFormat="1" ht="24" x14ac:dyDescent="0.2">
      <c r="B14" s="25"/>
      <c r="C14" s="35"/>
      <c r="D14" s="73">
        <f>RAW_2015!H14</f>
        <v>4</v>
      </c>
      <c r="E14" s="74" t="str">
        <f>RAW_2015!F14</f>
        <v>WATER QUALITY DEGRADATION - Pesticides transported to surface and ground waters</v>
      </c>
      <c r="F14" s="75" t="str">
        <f>RAW_2015!O14</f>
        <v>Crop</v>
      </c>
      <c r="G14" s="75">
        <f>RAW_2015!J14</f>
        <v>0.1</v>
      </c>
      <c r="H14" s="76">
        <f>RAW_2015!L14</f>
        <v>150</v>
      </c>
      <c r="I14" s="76">
        <f>RAW_2015!N14</f>
        <v>5</v>
      </c>
      <c r="J14" s="76">
        <f t="shared" si="0"/>
        <v>750</v>
      </c>
      <c r="K14" s="40"/>
    </row>
    <row r="15" spans="2:11" s="15" customFormat="1" ht="12.75" x14ac:dyDescent="0.2">
      <c r="B15" s="25"/>
      <c r="C15" s="35"/>
      <c r="D15" s="73">
        <f>RAW_2015!H15</f>
        <v>5</v>
      </c>
      <c r="E15" s="74" t="str">
        <f>RAW_2015!F15</f>
        <v>SOIL EROSION - Sheet, rill, and wind erosion</v>
      </c>
      <c r="F15" s="75" t="str">
        <f>RAW_2015!O15</f>
        <v>Crop</v>
      </c>
      <c r="G15" s="75">
        <f>RAW_2015!J15</f>
        <v>7.0000000000000007E-2</v>
      </c>
      <c r="H15" s="76">
        <f>RAW_2015!L15</f>
        <v>1200</v>
      </c>
      <c r="I15" s="76">
        <f>RAW_2015!N15</f>
        <v>10</v>
      </c>
      <c r="J15" s="76">
        <f t="shared" si="0"/>
        <v>12000</v>
      </c>
      <c r="K15" s="40"/>
    </row>
    <row r="16" spans="2:11" s="15" customFormat="1" ht="24" x14ac:dyDescent="0.2">
      <c r="B16" s="25"/>
      <c r="C16" s="35"/>
      <c r="D16" s="73">
        <f>RAW_2015!H16</f>
        <v>6</v>
      </c>
      <c r="E16" s="74" t="str">
        <f>RAW_2015!F16</f>
        <v>WATER QUALITY DEGRADATION - Excess pathogens and chemicals from manure, biosolids, or compost applications</v>
      </c>
      <c r="F16" s="75" t="str">
        <f>RAW_2015!O16</f>
        <v>Other</v>
      </c>
      <c r="G16" s="75">
        <f>RAW_2015!J16</f>
        <v>0.05</v>
      </c>
      <c r="H16" s="76">
        <f>RAW_2015!L16</f>
        <v>350</v>
      </c>
      <c r="I16" s="76">
        <f>RAW_2015!N16</f>
        <v>1</v>
      </c>
      <c r="J16" s="76">
        <f t="shared" si="0"/>
        <v>350</v>
      </c>
      <c r="K16" s="60"/>
    </row>
    <row r="17" spans="2:11" s="15" customFormat="1" ht="24" x14ac:dyDescent="0.2">
      <c r="B17" s="32"/>
      <c r="C17" s="39"/>
      <c r="D17" s="79">
        <f>RAW_2015!H17</f>
        <v>7</v>
      </c>
      <c r="E17" s="80" t="str">
        <f>RAW_2015!F17</f>
        <v>INADEQUATE HABITAT FOR FISH AND WILDLIFE - Habitat degradation</v>
      </c>
      <c r="F17" s="81" t="str">
        <f>RAW_2015!O17</f>
        <v>Other</v>
      </c>
      <c r="G17" s="81">
        <f>RAW_2015!J17</f>
        <v>0.03</v>
      </c>
      <c r="H17" s="82">
        <f>RAW_2015!L17</f>
        <v>15</v>
      </c>
      <c r="I17" s="82">
        <f>RAW_2015!N17</f>
        <v>10</v>
      </c>
      <c r="J17" s="82">
        <f t="shared" si="0"/>
        <v>150</v>
      </c>
      <c r="K17" s="54"/>
    </row>
    <row r="18" spans="2:11" s="15" customFormat="1" ht="12.75" x14ac:dyDescent="0.2">
      <c r="B18" s="25"/>
      <c r="C18" s="35"/>
      <c r="D18" s="73"/>
      <c r="E18" s="74"/>
      <c r="F18" s="75"/>
      <c r="G18" s="75"/>
      <c r="H18" s="76"/>
      <c r="I18" s="76"/>
      <c r="J18" s="76">
        <f>SUM(J8:J17)</f>
        <v>37220</v>
      </c>
      <c r="K18" s="40"/>
    </row>
    <row r="19" spans="2:11" s="15" customFormat="1" ht="15.75" customHeight="1" x14ac:dyDescent="0.2">
      <c r="B19" s="25"/>
      <c r="C19" s="35"/>
      <c r="D19" s="73"/>
      <c r="E19" s="74"/>
      <c r="F19" s="75"/>
      <c r="G19" s="75"/>
      <c r="H19" s="76"/>
      <c r="I19" s="76"/>
      <c r="J19" s="76"/>
      <c r="K19" s="40"/>
    </row>
    <row r="20" spans="2:11" ht="24.75" customHeight="1" x14ac:dyDescent="0.25">
      <c r="B20" s="6"/>
      <c r="C20" s="38" t="str">
        <f>RAW_2015!I18</f>
        <v>North Central</v>
      </c>
      <c r="D20" s="69">
        <f>RAW_2015!H18</f>
        <v>1</v>
      </c>
      <c r="E20" s="70" t="str">
        <f>RAW_2015!F18</f>
        <v>SOIL EROSION - Sheet, rill, and wind erosion</v>
      </c>
      <c r="F20" s="71" t="str">
        <f>RAW_2015!O18</f>
        <v>Crop</v>
      </c>
      <c r="G20" s="71">
        <f>RAW_2015!J18</f>
        <v>0.4</v>
      </c>
      <c r="H20" s="72">
        <f>RAW_2015!L18</f>
        <v>5000</v>
      </c>
      <c r="I20" s="72">
        <f>RAW_2015!N18</f>
        <v>160</v>
      </c>
      <c r="J20" s="72">
        <f t="shared" si="0"/>
        <v>800000</v>
      </c>
      <c r="K20" s="83"/>
    </row>
    <row r="21" spans="2:11" ht="24" x14ac:dyDescent="0.25">
      <c r="B21" s="3"/>
      <c r="C21" s="35"/>
      <c r="D21" s="73">
        <f>RAW_2015!H19</f>
        <v>2</v>
      </c>
      <c r="E21" s="74" t="str">
        <f>RAW_2015!F19</f>
        <v>DEGRADED PLANT CONDITION - Wildfire hazard, excessive biomass accumulation</v>
      </c>
      <c r="F21" s="75" t="str">
        <f>RAW_2015!O19</f>
        <v>Forest</v>
      </c>
      <c r="G21" s="75">
        <f>RAW_2015!J19</f>
        <v>0.3</v>
      </c>
      <c r="H21" s="76">
        <f>RAW_2015!L19</f>
        <v>100</v>
      </c>
      <c r="I21" s="76">
        <f>RAW_2015!N19</f>
        <v>1000</v>
      </c>
      <c r="J21" s="76">
        <f t="shared" si="0"/>
        <v>100000</v>
      </c>
      <c r="K21" s="8"/>
    </row>
    <row r="22" spans="2:11" ht="24" x14ac:dyDescent="0.25">
      <c r="B22" s="3"/>
      <c r="C22" s="35"/>
      <c r="D22" s="73">
        <f>RAW_2015!H20</f>
        <v>3</v>
      </c>
      <c r="E22" s="74" t="str">
        <f>RAW_2015!F20</f>
        <v>DEGRADED PLANT CONDITION - Undesirable plant productivity and health</v>
      </c>
      <c r="F22" s="75" t="str">
        <f>RAW_2015!O20</f>
        <v>Range</v>
      </c>
      <c r="G22" s="75">
        <f>RAW_2015!J20</f>
        <v>0.2</v>
      </c>
      <c r="H22" s="76">
        <f>RAW_2015!L20</f>
        <v>7000</v>
      </c>
      <c r="I22" s="76">
        <f>RAW_2015!N20</f>
        <v>200</v>
      </c>
      <c r="J22" s="76">
        <f t="shared" si="0"/>
        <v>1400000</v>
      </c>
      <c r="K22" s="8"/>
    </row>
    <row r="23" spans="2:11" ht="24" x14ac:dyDescent="0.25">
      <c r="B23" s="7"/>
      <c r="C23" s="39"/>
      <c r="D23" s="79">
        <f>RAW_2015!H21</f>
        <v>4</v>
      </c>
      <c r="E23" s="80" t="str">
        <f>RAW_2015!F21</f>
        <v>WATER QUALITY DEGRADATION - Excess nutrients in surface and ground waters</v>
      </c>
      <c r="F23" s="81" t="str">
        <f>RAW_2015!O21</f>
        <v>Other</v>
      </c>
      <c r="G23" s="81">
        <f>RAW_2015!J21</f>
        <v>0.1</v>
      </c>
      <c r="H23" s="82">
        <f>RAW_2015!L21</f>
        <v>15</v>
      </c>
      <c r="I23" s="82">
        <f>RAW_2015!N21</f>
        <v>200</v>
      </c>
      <c r="J23" s="82">
        <f t="shared" si="0"/>
        <v>3000</v>
      </c>
      <c r="K23" s="10"/>
    </row>
    <row r="24" spans="2:11" x14ac:dyDescent="0.25">
      <c r="B24" s="3"/>
      <c r="C24" s="35"/>
      <c r="D24" s="73"/>
      <c r="E24" s="74"/>
      <c r="F24" s="75"/>
      <c r="G24" s="75"/>
      <c r="H24" s="76"/>
      <c r="I24" s="76"/>
      <c r="J24" s="76">
        <f>SUM(J20:J23)</f>
        <v>2303000</v>
      </c>
      <c r="K24" s="8"/>
    </row>
    <row r="25" spans="2:11" x14ac:dyDescent="0.25">
      <c r="B25" s="3"/>
      <c r="C25" s="35"/>
      <c r="D25" s="73"/>
      <c r="E25" s="74"/>
      <c r="F25" s="75"/>
      <c r="G25" s="75"/>
      <c r="H25" s="76"/>
      <c r="I25" s="76"/>
      <c r="J25" s="76"/>
      <c r="K25" s="8"/>
    </row>
    <row r="26" spans="2:11" ht="15" customHeight="1" x14ac:dyDescent="0.25">
      <c r="B26" s="6"/>
      <c r="C26" s="38" t="str">
        <f>RAW_2015!I22</f>
        <v>Northeast</v>
      </c>
      <c r="D26" s="69">
        <f>RAW_2015!H22</f>
        <v>1</v>
      </c>
      <c r="E26" s="70" t="str">
        <f>RAW_2015!F22</f>
        <v>DEGRADED PLANT CONDITION - Undesirable plant productivity and health</v>
      </c>
      <c r="F26" s="71" t="str">
        <f>RAW_2015!O22</f>
        <v>Forest</v>
      </c>
      <c r="G26" s="71">
        <f>RAW_2015!J22</f>
        <v>0.3</v>
      </c>
      <c r="H26" s="72">
        <f>RAW_2015!L22</f>
        <v>50</v>
      </c>
      <c r="I26" s="72">
        <f>RAW_2015!N22</f>
        <v>6</v>
      </c>
      <c r="J26" s="72">
        <f t="shared" si="0"/>
        <v>300</v>
      </c>
      <c r="K26" s="84"/>
    </row>
    <row r="27" spans="2:11" ht="15" customHeight="1" x14ac:dyDescent="0.25">
      <c r="B27" s="3"/>
      <c r="C27" s="35"/>
      <c r="D27" s="73"/>
      <c r="E27" s="74"/>
      <c r="F27" s="75" t="str">
        <f>RAW_2015!O23</f>
        <v>Pasture</v>
      </c>
      <c r="G27" s="75">
        <f>RAW_2015!J23</f>
        <v>0.05</v>
      </c>
      <c r="H27" s="76">
        <f>RAW_2015!L23</f>
        <v>150</v>
      </c>
      <c r="I27" s="76">
        <f>RAW_2015!N23</f>
        <v>2</v>
      </c>
      <c r="J27" s="76">
        <f t="shared" si="0"/>
        <v>300</v>
      </c>
      <c r="K27" s="8"/>
    </row>
    <row r="28" spans="2:11" ht="15" customHeight="1" x14ac:dyDescent="0.25">
      <c r="B28" s="3"/>
      <c r="C28" s="35"/>
      <c r="D28" s="73"/>
      <c r="E28" s="74"/>
      <c r="F28" s="75" t="str">
        <f>RAW_2015!O24</f>
        <v>Range</v>
      </c>
      <c r="G28" s="75">
        <f>RAW_2015!J24</f>
        <v>0.25</v>
      </c>
      <c r="H28" s="76">
        <f>RAW_2015!L24</f>
        <v>1500</v>
      </c>
      <c r="I28" s="76">
        <f>RAW_2015!N24</f>
        <v>6</v>
      </c>
      <c r="J28" s="76">
        <f t="shared" si="0"/>
        <v>9000</v>
      </c>
      <c r="K28" s="8"/>
    </row>
    <row r="29" spans="2:11" ht="15" customHeight="1" x14ac:dyDescent="0.25">
      <c r="B29" s="3"/>
      <c r="C29" s="35"/>
      <c r="D29" s="73">
        <f>RAW_2015!H25</f>
        <v>2</v>
      </c>
      <c r="E29" s="74" t="str">
        <f>RAW_2015!F25</f>
        <v>EXCESS/INSUFFICIENT WATER - Inefficient use of irrigation water</v>
      </c>
      <c r="F29" s="75" t="str">
        <f>RAW_2015!O25</f>
        <v>Crop</v>
      </c>
      <c r="G29" s="75">
        <f>RAW_2015!J25</f>
        <v>0.25</v>
      </c>
      <c r="H29" s="76">
        <f>RAW_2015!L25</f>
        <v>80</v>
      </c>
      <c r="I29" s="76">
        <f>RAW_2015!N25</f>
        <v>3</v>
      </c>
      <c r="J29" s="76">
        <f>H29*I29</f>
        <v>240</v>
      </c>
      <c r="K29" s="40"/>
    </row>
    <row r="30" spans="2:11" ht="15" customHeight="1" x14ac:dyDescent="0.25">
      <c r="B30" s="3"/>
      <c r="C30" s="35"/>
      <c r="D30" s="73">
        <f>RAW_2015!H26</f>
        <v>3</v>
      </c>
      <c r="E30" s="74" t="str">
        <f>RAW_2015!F26</f>
        <v>WATER QUALITY DEGRADATION - Excessive sediment in surface waters</v>
      </c>
      <c r="F30" s="75" t="str">
        <f>RAW_2015!O26</f>
        <v>Crop</v>
      </c>
      <c r="G30" s="75">
        <f>RAW_2015!J26</f>
        <v>0.05</v>
      </c>
      <c r="H30" s="76">
        <f>RAW_2015!L26</f>
        <v>15</v>
      </c>
      <c r="I30" s="76">
        <f>RAW_2015!N26</f>
        <v>10</v>
      </c>
      <c r="J30" s="76">
        <f t="shared" ref="J30:J42" si="1">H30*I30</f>
        <v>150</v>
      </c>
      <c r="K30" s="3"/>
    </row>
    <row r="31" spans="2:11" ht="15" customHeight="1" x14ac:dyDescent="0.25">
      <c r="B31" s="3"/>
      <c r="C31" s="35"/>
      <c r="D31" s="73"/>
      <c r="E31" s="74"/>
      <c r="F31" s="75" t="str">
        <f>RAW_2015!O27</f>
        <v>Forest</v>
      </c>
      <c r="G31" s="75">
        <f>RAW_2015!J27</f>
        <v>0.05</v>
      </c>
      <c r="H31" s="76">
        <f>RAW_2015!L27</f>
        <v>25</v>
      </c>
      <c r="I31" s="76">
        <f>RAW_2015!N27</f>
        <v>6</v>
      </c>
      <c r="J31" s="76">
        <f t="shared" si="1"/>
        <v>150</v>
      </c>
      <c r="K31" s="8"/>
    </row>
    <row r="32" spans="2:11" ht="15" customHeight="1" x14ac:dyDescent="0.3">
      <c r="B32" s="85"/>
      <c r="C32" s="39"/>
      <c r="D32" s="79"/>
      <c r="E32" s="80"/>
      <c r="F32" s="81" t="str">
        <f>RAW_2015!O28</f>
        <v>Pasture</v>
      </c>
      <c r="G32" s="81">
        <f>RAW_2015!J28</f>
        <v>0.05</v>
      </c>
      <c r="H32" s="82">
        <f>RAW_2015!L28</f>
        <v>150</v>
      </c>
      <c r="I32" s="82">
        <f>RAW_2015!N28</f>
        <v>3</v>
      </c>
      <c r="J32" s="82">
        <f t="shared" si="1"/>
        <v>450</v>
      </c>
      <c r="K32" s="10"/>
    </row>
    <row r="33" spans="2:11" ht="15" customHeight="1" x14ac:dyDescent="0.3">
      <c r="B33" s="67"/>
      <c r="C33" s="35"/>
      <c r="D33" s="73"/>
      <c r="E33" s="74"/>
      <c r="F33" s="75"/>
      <c r="G33" s="75"/>
      <c r="H33" s="76"/>
      <c r="I33" s="76"/>
      <c r="J33" s="76">
        <f>SUM(J27:J32)</f>
        <v>10290</v>
      </c>
      <c r="K33" s="8"/>
    </row>
    <row r="34" spans="2:11" ht="15" customHeight="1" x14ac:dyDescent="0.3">
      <c r="B34" s="67"/>
      <c r="C34" s="35"/>
      <c r="D34" s="73"/>
      <c r="E34" s="74"/>
      <c r="F34" s="75"/>
      <c r="G34" s="75"/>
      <c r="H34" s="76"/>
      <c r="I34" s="76"/>
      <c r="J34" s="76"/>
      <c r="K34" s="8"/>
    </row>
    <row r="35" spans="2:11" ht="24" x14ac:dyDescent="0.25">
      <c r="B35" s="6"/>
      <c r="C35" s="38" t="str">
        <f>RAW_2015!I29</f>
        <v>Northwest</v>
      </c>
      <c r="D35" s="69">
        <f>RAW_2015!H29</f>
        <v>1</v>
      </c>
      <c r="E35" s="70" t="str">
        <f>RAW_2015!F29</f>
        <v>WATER QUALITY DEGRADATION - Excess nutrients in surface and ground waters</v>
      </c>
      <c r="F35" s="71" t="str">
        <f>RAW_2015!O29</f>
        <v>Crop</v>
      </c>
      <c r="G35" s="71">
        <f>RAW_2015!J29</f>
        <v>0.03</v>
      </c>
      <c r="H35" s="72">
        <f>RAW_2015!L29</f>
        <v>20</v>
      </c>
      <c r="I35" s="72">
        <f>RAW_2015!N29</f>
        <v>10</v>
      </c>
      <c r="J35" s="72">
        <f t="shared" si="1"/>
        <v>200</v>
      </c>
      <c r="K35" s="84"/>
    </row>
    <row r="36" spans="2:11" ht="15" customHeight="1" x14ac:dyDescent="0.25">
      <c r="B36" s="68"/>
      <c r="C36" s="35"/>
      <c r="D36" s="73"/>
      <c r="E36" s="74"/>
      <c r="F36" s="75" t="str">
        <f>RAW_2015!O30</f>
        <v>Other</v>
      </c>
      <c r="G36" s="75">
        <f>RAW_2015!J30</f>
        <v>0.15</v>
      </c>
      <c r="H36" s="76">
        <f>RAW_2015!L30</f>
        <v>25</v>
      </c>
      <c r="I36" s="76">
        <f>RAW_2015!N30</f>
        <v>15</v>
      </c>
      <c r="J36" s="76">
        <f t="shared" si="1"/>
        <v>375</v>
      </c>
      <c r="K36" s="3"/>
    </row>
    <row r="37" spans="2:11" ht="15" customHeight="1" x14ac:dyDescent="0.25">
      <c r="B37" s="3"/>
      <c r="C37" s="35"/>
      <c r="D37" s="73"/>
      <c r="E37" s="74"/>
      <c r="F37" s="75" t="str">
        <f>RAW_2015!O31</f>
        <v>Pasture</v>
      </c>
      <c r="G37" s="75">
        <f>RAW_2015!J31</f>
        <v>0.06</v>
      </c>
      <c r="H37" s="76">
        <f>RAW_2015!L31</f>
        <v>20</v>
      </c>
      <c r="I37" s="76">
        <f>RAW_2015!N31</f>
        <v>15</v>
      </c>
      <c r="J37" s="76">
        <f t="shared" si="1"/>
        <v>300</v>
      </c>
      <c r="K37" s="35"/>
    </row>
    <row r="38" spans="2:11" ht="15" customHeight="1" x14ac:dyDescent="0.25">
      <c r="B38" s="3"/>
      <c r="C38" s="35"/>
      <c r="D38" s="73">
        <f>RAW_2015!H32</f>
        <v>2</v>
      </c>
      <c r="E38" s="74" t="str">
        <f>RAW_2015!F32</f>
        <v>INADEQUATE HABITAT FOR FISH AND WILDLIFE - Habitat degradation</v>
      </c>
      <c r="F38" s="75" t="str">
        <f>RAW_2015!O32</f>
        <v>Crop</v>
      </c>
      <c r="G38" s="75">
        <f>RAW_2015!J32</f>
        <v>0.03</v>
      </c>
      <c r="H38" s="76">
        <f>RAW_2015!L32</f>
        <v>20</v>
      </c>
      <c r="I38" s="76">
        <f>RAW_2015!N32</f>
        <v>10</v>
      </c>
      <c r="J38" s="76">
        <f t="shared" si="1"/>
        <v>200</v>
      </c>
      <c r="K38" s="8"/>
    </row>
    <row r="39" spans="2:11" ht="15" customHeight="1" x14ac:dyDescent="0.25">
      <c r="B39" s="3"/>
      <c r="C39" s="35"/>
      <c r="D39" s="73"/>
      <c r="E39" s="74"/>
      <c r="F39" s="75" t="str">
        <f>RAW_2015!O33</f>
        <v>Forest</v>
      </c>
      <c r="G39" s="75">
        <f>RAW_2015!J33</f>
        <v>0.2</v>
      </c>
      <c r="H39" s="76">
        <f>RAW_2015!L33</f>
        <v>20</v>
      </c>
      <c r="I39" s="76">
        <f>RAW_2015!N33</f>
        <v>20</v>
      </c>
      <c r="J39" s="76">
        <f t="shared" si="1"/>
        <v>400</v>
      </c>
      <c r="K39" s="46"/>
    </row>
    <row r="40" spans="2:11" ht="15" customHeight="1" x14ac:dyDescent="0.25">
      <c r="B40" s="3"/>
      <c r="C40" s="35"/>
      <c r="D40" s="73"/>
      <c r="E40" s="74"/>
      <c r="F40" s="75" t="str">
        <f>RAW_2015!O34</f>
        <v>Other</v>
      </c>
      <c r="G40" s="75">
        <f>RAW_2015!J34</f>
        <v>0.15</v>
      </c>
      <c r="H40" s="76">
        <f>RAW_2015!L34</f>
        <v>25</v>
      </c>
      <c r="I40" s="76">
        <f>RAW_2015!N34</f>
        <v>15</v>
      </c>
      <c r="J40" s="76">
        <f t="shared" si="1"/>
        <v>375</v>
      </c>
      <c r="K40" s="8"/>
    </row>
    <row r="41" spans="2:11" ht="15" customHeight="1" x14ac:dyDescent="0.25">
      <c r="B41" s="3"/>
      <c r="C41" s="35"/>
      <c r="D41" s="73"/>
      <c r="E41" s="74"/>
      <c r="F41" s="75" t="str">
        <f>RAW_2015!O35</f>
        <v>Pasture</v>
      </c>
      <c r="G41" s="75">
        <f>RAW_2015!J35</f>
        <v>0.06</v>
      </c>
      <c r="H41" s="76">
        <f>RAW_2015!L35</f>
        <v>20</v>
      </c>
      <c r="I41" s="76">
        <f>RAW_2015!N35</f>
        <v>15</v>
      </c>
      <c r="J41" s="76">
        <f t="shared" si="1"/>
        <v>300</v>
      </c>
      <c r="K41" s="22"/>
    </row>
    <row r="42" spans="2:11" ht="15" customHeight="1" x14ac:dyDescent="0.25">
      <c r="B42" s="3"/>
      <c r="C42" s="35"/>
      <c r="D42" s="73">
        <f>RAW_2015!H36</f>
        <v>3</v>
      </c>
      <c r="E42" s="74" t="str">
        <f>RAW_2015!F36</f>
        <v>EXCESS/INSUFFICIENT WATER - Inefficient use of irrigation water</v>
      </c>
      <c r="F42" s="75" t="str">
        <f>RAW_2015!O36</f>
        <v>Crop</v>
      </c>
      <c r="G42" s="75">
        <f>RAW_2015!J36</f>
        <v>0.03</v>
      </c>
      <c r="H42" s="76">
        <f>RAW_2015!L36</f>
        <v>20</v>
      </c>
      <c r="I42" s="76">
        <f>RAW_2015!N36</f>
        <v>10</v>
      </c>
      <c r="J42" s="76">
        <f t="shared" si="1"/>
        <v>200</v>
      </c>
      <c r="K42" s="8"/>
    </row>
    <row r="43" spans="2:11" ht="15" customHeight="1" x14ac:dyDescent="0.25">
      <c r="B43" s="3"/>
      <c r="C43" s="35"/>
      <c r="D43" s="73"/>
      <c r="E43" s="74"/>
      <c r="F43" s="75" t="str">
        <f>RAW_2015!O37</f>
        <v>Pasture</v>
      </c>
      <c r="G43" s="75">
        <f>RAW_2015!J37</f>
        <v>0.05</v>
      </c>
      <c r="H43" s="76">
        <f>RAW_2015!L37</f>
        <v>20</v>
      </c>
      <c r="I43" s="76">
        <f>RAW_2015!N37</f>
        <v>15</v>
      </c>
      <c r="J43" s="76">
        <f>H43*I43</f>
        <v>300</v>
      </c>
      <c r="K43" s="8"/>
    </row>
    <row r="44" spans="2:11" ht="15" customHeight="1" x14ac:dyDescent="0.25">
      <c r="B44" s="3"/>
      <c r="C44" s="35"/>
      <c r="D44" s="73">
        <f>RAW_2015!H38</f>
        <v>4</v>
      </c>
      <c r="E44" s="74" t="str">
        <f>RAW_2015!F38</f>
        <v>DEGRADED PLANT CONDITION - Undesirable plant productivity and health</v>
      </c>
      <c r="F44" s="75" t="str">
        <f>RAW_2015!O38</f>
        <v>Forest</v>
      </c>
      <c r="G44" s="75">
        <f>RAW_2015!J38</f>
        <v>0.04</v>
      </c>
      <c r="H44" s="76">
        <f>RAW_2015!L38</f>
        <v>20</v>
      </c>
      <c r="I44" s="76">
        <f>RAW_2015!N38</f>
        <v>20</v>
      </c>
      <c r="J44" s="76">
        <f t="shared" ref="J44:J52" si="2">H44*I44</f>
        <v>400</v>
      </c>
      <c r="K44" s="8"/>
    </row>
    <row r="45" spans="2:11" ht="15" customHeight="1" x14ac:dyDescent="0.25">
      <c r="B45" s="3"/>
      <c r="C45" s="35"/>
      <c r="D45" s="73"/>
      <c r="E45" s="74"/>
      <c r="F45" s="75" t="str">
        <f>RAW_2015!O39</f>
        <v>Other</v>
      </c>
      <c r="G45" s="75">
        <f>RAW_2015!J39</f>
        <v>0.03</v>
      </c>
      <c r="H45" s="76">
        <f>RAW_2015!L39</f>
        <v>25</v>
      </c>
      <c r="I45" s="76">
        <f>RAW_2015!N39</f>
        <v>15</v>
      </c>
      <c r="J45" s="76">
        <f t="shared" si="2"/>
        <v>375</v>
      </c>
      <c r="K45" s="8"/>
    </row>
    <row r="46" spans="2:11" ht="15" customHeight="1" x14ac:dyDescent="0.25">
      <c r="B46" s="3"/>
      <c r="C46" s="35"/>
      <c r="D46" s="73"/>
      <c r="E46" s="74"/>
      <c r="F46" s="75" t="str">
        <f>RAW_2015!O40</f>
        <v>Pasture</v>
      </c>
      <c r="G46" s="75">
        <f>RAW_2015!J40</f>
        <v>0.02</v>
      </c>
      <c r="H46" s="76">
        <f>RAW_2015!L40</f>
        <v>20</v>
      </c>
      <c r="I46" s="76">
        <f>RAW_2015!N40</f>
        <v>15</v>
      </c>
      <c r="J46" s="76">
        <f t="shared" si="2"/>
        <v>300</v>
      </c>
      <c r="K46" s="8"/>
    </row>
    <row r="47" spans="2:11" ht="15" customHeight="1" x14ac:dyDescent="0.25">
      <c r="B47" s="3"/>
      <c r="C47" s="35"/>
      <c r="D47" s="73">
        <f>RAW_2015!H41</f>
        <v>5</v>
      </c>
      <c r="E47" s="74" t="str">
        <f>RAW_2015!F41</f>
        <v>DEGRADED PLANT CONDITION - Wildfire hazard, excessive biomass accumulation</v>
      </c>
      <c r="F47" s="75" t="str">
        <f>RAW_2015!O41</f>
        <v>Forest</v>
      </c>
      <c r="G47" s="75">
        <f>RAW_2015!J41</f>
        <v>0.03</v>
      </c>
      <c r="H47" s="76">
        <f>RAW_2015!L41</f>
        <v>20</v>
      </c>
      <c r="I47" s="76">
        <f>RAW_2015!N41</f>
        <v>20</v>
      </c>
      <c r="J47" s="76">
        <f t="shared" si="2"/>
        <v>400</v>
      </c>
      <c r="K47" s="40"/>
    </row>
    <row r="48" spans="2:11" ht="15" customHeight="1" x14ac:dyDescent="0.25">
      <c r="B48" s="3"/>
      <c r="C48" s="35"/>
      <c r="D48" s="73">
        <f>RAW_2015!H42</f>
        <v>6</v>
      </c>
      <c r="E48" s="74" t="str">
        <f>RAW_2015!F42</f>
        <v>DEGRADED PLANT CONDITION - Excessive plant pest pressure</v>
      </c>
      <c r="F48" s="75" t="str">
        <f>RAW_2015!O42</f>
        <v>Forest</v>
      </c>
      <c r="G48" s="75">
        <f>RAW_2015!J42</f>
        <v>0.03</v>
      </c>
      <c r="H48" s="76">
        <f>RAW_2015!L42</f>
        <v>20</v>
      </c>
      <c r="I48" s="76">
        <f>RAW_2015!N42</f>
        <v>20</v>
      </c>
      <c r="J48" s="76">
        <f t="shared" si="2"/>
        <v>400</v>
      </c>
      <c r="K48" s="8"/>
    </row>
    <row r="49" spans="2:11" ht="15" customHeight="1" x14ac:dyDescent="0.25">
      <c r="B49" s="3"/>
      <c r="C49" s="35"/>
      <c r="D49" s="73"/>
      <c r="E49" s="74"/>
      <c r="F49" s="75" t="str">
        <f>RAW_2015!O43</f>
        <v>Other</v>
      </c>
      <c r="G49" s="75">
        <f>RAW_2015!J43</f>
        <v>0.03</v>
      </c>
      <c r="H49" s="76">
        <f>RAW_2015!L43</f>
        <v>25</v>
      </c>
      <c r="I49" s="76">
        <f>RAW_2015!N43</f>
        <v>15</v>
      </c>
      <c r="J49" s="76">
        <f t="shared" si="2"/>
        <v>375</v>
      </c>
      <c r="K49" s="8"/>
    </row>
    <row r="50" spans="2:11" ht="15" customHeight="1" x14ac:dyDescent="0.25">
      <c r="B50" s="3"/>
      <c r="C50" s="35"/>
      <c r="D50" s="73">
        <f>RAW_2015!H44</f>
        <v>7</v>
      </c>
      <c r="E50" s="74" t="str">
        <f>RAW_2015!F44</f>
        <v>WATER QUALITY DEGRADATION - Excess pathogens and chemicals from manure, biosolids, or compost applications</v>
      </c>
      <c r="F50" s="75" t="str">
        <f>RAW_2015!O44</f>
        <v>Other</v>
      </c>
      <c r="G50" s="75">
        <f>RAW_2015!J44</f>
        <v>0.03</v>
      </c>
      <c r="H50" s="76">
        <f>RAW_2015!L44</f>
        <v>25</v>
      </c>
      <c r="I50" s="76">
        <f>RAW_2015!N44</f>
        <v>15</v>
      </c>
      <c r="J50" s="76">
        <f t="shared" si="2"/>
        <v>375</v>
      </c>
      <c r="K50" s="8"/>
    </row>
    <row r="51" spans="2:11" ht="15" customHeight="1" x14ac:dyDescent="0.25">
      <c r="B51" s="68"/>
      <c r="C51" s="35"/>
      <c r="D51" s="73">
        <f>RAW_2015!H45</f>
        <v>8</v>
      </c>
      <c r="E51" s="74" t="str">
        <f>RAW_2015!F45</f>
        <v>WATER QUALITY DEGRADATION - Excess nutrients in surface and ground waters</v>
      </c>
      <c r="F51" s="75" t="str">
        <f>RAW_2015!O45</f>
        <v>Crop</v>
      </c>
      <c r="G51" s="75">
        <f>RAW_2015!J45</f>
        <v>0.01</v>
      </c>
      <c r="H51" s="76">
        <f>RAW_2015!L45</f>
        <v>20</v>
      </c>
      <c r="I51" s="76">
        <f>RAW_2015!N45</f>
        <v>10</v>
      </c>
      <c r="J51" s="76">
        <f t="shared" si="2"/>
        <v>200</v>
      </c>
      <c r="K51" s="3"/>
    </row>
    <row r="52" spans="2:11" ht="15" customHeight="1" x14ac:dyDescent="0.25">
      <c r="B52" s="3"/>
      <c r="C52" s="35"/>
      <c r="D52" s="73"/>
      <c r="E52" s="74"/>
      <c r="F52" s="75" t="str">
        <f>RAW_2015!O46</f>
        <v>Other</v>
      </c>
      <c r="G52" s="75">
        <f>RAW_2015!J46</f>
        <v>0.01</v>
      </c>
      <c r="H52" s="76">
        <f>RAW_2015!L46</f>
        <v>25</v>
      </c>
      <c r="I52" s="76">
        <f>RAW_2015!N46</f>
        <v>15</v>
      </c>
      <c r="J52" s="76">
        <f t="shared" si="2"/>
        <v>375</v>
      </c>
      <c r="K52" s="35"/>
    </row>
    <row r="53" spans="2:11" ht="15" customHeight="1" x14ac:dyDescent="0.25">
      <c r="B53" s="7"/>
      <c r="C53" s="39"/>
      <c r="D53" s="79"/>
      <c r="E53" s="80"/>
      <c r="F53" s="81" t="str">
        <f>RAW_2015!O47</f>
        <v>Pasture</v>
      </c>
      <c r="G53" s="81">
        <f>RAW_2015!J47</f>
        <v>0.01</v>
      </c>
      <c r="H53" s="82">
        <f>RAW_2015!L47</f>
        <v>20</v>
      </c>
      <c r="I53" s="82">
        <f>RAW_2015!N47</f>
        <v>15</v>
      </c>
      <c r="J53" s="82">
        <f>H53*I53</f>
        <v>300</v>
      </c>
      <c r="K53" s="10"/>
    </row>
    <row r="54" spans="2:11" ht="15" customHeight="1" x14ac:dyDescent="0.25">
      <c r="B54" s="3"/>
      <c r="C54" s="35"/>
      <c r="D54" s="73"/>
      <c r="E54" s="74"/>
      <c r="F54" s="75"/>
      <c r="G54" s="75"/>
      <c r="H54" s="76"/>
      <c r="I54" s="76"/>
      <c r="J54" s="76">
        <f>SUM(J35:J53)</f>
        <v>6150</v>
      </c>
      <c r="K54" s="8"/>
    </row>
    <row r="55" spans="2:11" ht="12" customHeight="1" x14ac:dyDescent="0.25">
      <c r="B55" s="3"/>
      <c r="C55" s="35"/>
      <c r="D55" s="73"/>
      <c r="E55" s="74"/>
      <c r="F55" s="75"/>
      <c r="G55" s="75"/>
      <c r="H55" s="76"/>
      <c r="I55" s="76"/>
      <c r="J55" s="76"/>
      <c r="K55" s="8"/>
    </row>
    <row r="56" spans="2:11" x14ac:dyDescent="0.25">
      <c r="B56" s="6"/>
      <c r="C56" s="38" t="str">
        <f>RAW_2015!I48</f>
        <v>Palouse</v>
      </c>
      <c r="D56" s="69">
        <f>RAW_2015!H48</f>
        <v>1</v>
      </c>
      <c r="E56" s="70" t="str">
        <f>RAW_2015!F48</f>
        <v>SOIL EROSION - Sheet, rill, and wind erosion</v>
      </c>
      <c r="F56" s="71" t="str">
        <f>RAW_2015!O48</f>
        <v>Crop</v>
      </c>
      <c r="G56" s="71">
        <f>RAW_2015!J48</f>
        <v>0.63</v>
      </c>
      <c r="H56" s="72">
        <f>RAW_2015!L48</f>
        <v>300</v>
      </c>
      <c r="I56" s="72">
        <f>RAW_2015!N48</f>
        <v>10</v>
      </c>
      <c r="J56" s="72">
        <f t="shared" ref="J56:J64" si="3">H56*I56</f>
        <v>3000</v>
      </c>
      <c r="K56" s="86"/>
    </row>
    <row r="57" spans="2:11" ht="12" customHeight="1" x14ac:dyDescent="0.25">
      <c r="B57" s="3"/>
      <c r="C57" s="35"/>
      <c r="D57" s="73">
        <f>RAW_2015!H49</f>
        <v>2</v>
      </c>
      <c r="E57" s="74" t="str">
        <f>RAW_2015!F49</f>
        <v>DEGRADED PLANT CONDITION - Undesirable plant productivity and health</v>
      </c>
      <c r="F57" s="75" t="str">
        <f>RAW_2015!O49</f>
        <v>Forest</v>
      </c>
      <c r="G57" s="75">
        <f>RAW_2015!J49</f>
        <v>0.1</v>
      </c>
      <c r="H57" s="76">
        <f>RAW_2015!L49</f>
        <v>10</v>
      </c>
      <c r="I57" s="76">
        <f>RAW_2015!N49</f>
        <v>10</v>
      </c>
      <c r="J57" s="76">
        <f t="shared" si="3"/>
        <v>100</v>
      </c>
      <c r="K57" s="40"/>
    </row>
    <row r="58" spans="2:11" x14ac:dyDescent="0.25">
      <c r="B58" s="3"/>
      <c r="C58" s="35"/>
      <c r="D58" s="73"/>
      <c r="E58" s="74"/>
      <c r="F58" s="75" t="str">
        <f>RAW_2015!O50</f>
        <v>Range</v>
      </c>
      <c r="G58" s="75">
        <f>RAW_2015!J50</f>
        <v>0.05</v>
      </c>
      <c r="H58" s="76">
        <f>RAW_2015!L50</f>
        <v>500</v>
      </c>
      <c r="I58" s="76">
        <f>RAW_2015!N50</f>
        <v>1</v>
      </c>
      <c r="J58" s="76">
        <f t="shared" si="3"/>
        <v>500</v>
      </c>
      <c r="K58" s="40"/>
    </row>
    <row r="59" spans="2:11" ht="12" customHeight="1" x14ac:dyDescent="0.25">
      <c r="B59" s="3"/>
      <c r="C59" s="35"/>
      <c r="D59" s="73">
        <f>RAW_2015!H51</f>
        <v>3</v>
      </c>
      <c r="E59" s="74" t="str">
        <f>RAW_2015!F51</f>
        <v>INADEQUATE HABITAT FOR FISH AND WILDLIFE - Habitat degradation</v>
      </c>
      <c r="F59" s="75" t="str">
        <f>RAW_2015!O51</f>
        <v>Forest</v>
      </c>
      <c r="G59" s="75">
        <f>RAW_2015!J51</f>
        <v>0.01</v>
      </c>
      <c r="H59" s="76">
        <f>RAW_2015!L51</f>
        <v>5</v>
      </c>
      <c r="I59" s="76">
        <f>RAW_2015!N51</f>
        <v>3</v>
      </c>
      <c r="J59" s="76">
        <f t="shared" si="3"/>
        <v>15</v>
      </c>
      <c r="K59" s="40"/>
    </row>
    <row r="60" spans="2:11" x14ac:dyDescent="0.25">
      <c r="B60" s="3"/>
      <c r="C60" s="35"/>
      <c r="D60" s="73"/>
      <c r="E60" s="74"/>
      <c r="F60" s="75" t="str">
        <f>RAW_2015!O52</f>
        <v>Other</v>
      </c>
      <c r="G60" s="75">
        <f>RAW_2015!J52</f>
        <v>0.02</v>
      </c>
      <c r="H60" s="76">
        <f>RAW_2015!L52</f>
        <v>3</v>
      </c>
      <c r="I60" s="76">
        <f>RAW_2015!N52</f>
        <v>3</v>
      </c>
      <c r="J60" s="76">
        <f t="shared" si="3"/>
        <v>9</v>
      </c>
      <c r="K60" s="40"/>
    </row>
    <row r="61" spans="2:11" ht="12" customHeight="1" x14ac:dyDescent="0.25">
      <c r="B61" s="3"/>
      <c r="C61" s="35"/>
      <c r="D61" s="73"/>
      <c r="E61" s="74"/>
      <c r="F61" s="75" t="str">
        <f>RAW_2015!O53</f>
        <v>Range</v>
      </c>
      <c r="G61" s="75">
        <f>RAW_2015!J53</f>
        <v>0.02</v>
      </c>
      <c r="H61" s="76">
        <f>RAW_2015!L53</f>
        <v>20</v>
      </c>
      <c r="I61" s="76">
        <f>RAW_2015!N53</f>
        <v>1</v>
      </c>
      <c r="J61" s="76">
        <f t="shared" si="3"/>
        <v>20</v>
      </c>
      <c r="K61" s="40"/>
    </row>
    <row r="62" spans="2:11" x14ac:dyDescent="0.25">
      <c r="B62" s="3"/>
      <c r="C62" s="35"/>
      <c r="D62" s="73">
        <f>RAW_2015!H54</f>
        <v>4</v>
      </c>
      <c r="E62" s="74" t="str">
        <f>RAW_2015!F54</f>
        <v>EXCESS/INSUFFICIENT WATER - Inefficient use of irrigation water</v>
      </c>
      <c r="F62" s="75" t="str">
        <f>RAW_2015!O54</f>
        <v>Crop</v>
      </c>
      <c r="G62" s="75">
        <f>RAW_2015!J54</f>
        <v>0.05</v>
      </c>
      <c r="H62" s="76">
        <f>RAW_2015!L54</f>
        <v>80</v>
      </c>
      <c r="I62" s="76">
        <f>RAW_2015!N54</f>
        <v>1</v>
      </c>
      <c r="J62" s="76">
        <f t="shared" si="3"/>
        <v>80</v>
      </c>
      <c r="K62" s="8"/>
    </row>
    <row r="63" spans="2:11" ht="12" customHeight="1" x14ac:dyDescent="0.25">
      <c r="B63" s="3"/>
      <c r="C63" s="35"/>
      <c r="D63" s="73">
        <f>RAW_2015!H55</f>
        <v>5</v>
      </c>
      <c r="E63" s="74" t="str">
        <f>RAW_2015!F55</f>
        <v>WATER QUALITY DEGRADATION - Excess nutrients in surface and ground waters</v>
      </c>
      <c r="F63" s="75" t="str">
        <f>RAW_2015!O55</f>
        <v>Pasture</v>
      </c>
      <c r="G63" s="75">
        <f>RAW_2015!J55</f>
        <v>0.02</v>
      </c>
      <c r="H63" s="76">
        <f>RAW_2015!L55</f>
        <v>15</v>
      </c>
      <c r="I63" s="76">
        <f>RAW_2015!N55</f>
        <v>10</v>
      </c>
      <c r="J63" s="76">
        <f t="shared" si="3"/>
        <v>150</v>
      </c>
      <c r="K63" s="8"/>
    </row>
    <row r="64" spans="2:11" x14ac:dyDescent="0.25">
      <c r="B64" s="3"/>
      <c r="C64" s="35"/>
      <c r="D64" s="73">
        <f>RAW_2015!H56</f>
        <v>6</v>
      </c>
      <c r="E64" s="74" t="str">
        <f>RAW_2015!F56</f>
        <v>WATER QUALITY DEGRADATION - Excessive sediment in surface waters</v>
      </c>
      <c r="F64" s="75" t="str">
        <f>RAW_2015!O56</f>
        <v>Crop</v>
      </c>
      <c r="G64" s="75">
        <f>RAW_2015!J56</f>
        <v>0.05</v>
      </c>
      <c r="H64" s="76">
        <f>RAW_2015!L56</f>
        <v>50</v>
      </c>
      <c r="I64" s="76">
        <f>RAW_2015!N56</f>
        <v>3</v>
      </c>
      <c r="J64" s="76">
        <f t="shared" si="3"/>
        <v>150</v>
      </c>
      <c r="K64" s="40"/>
    </row>
    <row r="65" spans="2:11" ht="12" customHeight="1" x14ac:dyDescent="0.25">
      <c r="B65" s="7"/>
      <c r="C65" s="39"/>
      <c r="D65" s="79"/>
      <c r="E65" s="80"/>
      <c r="F65" s="81" t="str">
        <f>RAW_2015!O57</f>
        <v>Other</v>
      </c>
      <c r="G65" s="81">
        <f>RAW_2015!J57</f>
        <v>0.05</v>
      </c>
      <c r="H65" s="82">
        <f>RAW_2015!L57</f>
        <v>5</v>
      </c>
      <c r="I65" s="82">
        <f>RAW_2015!N57</f>
        <v>3</v>
      </c>
      <c r="J65" s="82">
        <f>H65*I65</f>
        <v>15</v>
      </c>
      <c r="K65" s="87"/>
    </row>
    <row r="66" spans="2:11" ht="12" customHeight="1" x14ac:dyDescent="0.25">
      <c r="B66" s="3"/>
      <c r="C66" s="35"/>
      <c r="D66" s="73"/>
      <c r="E66" s="74"/>
      <c r="F66" s="75"/>
      <c r="G66" s="75"/>
      <c r="H66" s="76"/>
      <c r="I66" s="76"/>
      <c r="J66" s="76">
        <f>SUM(J56:J65)</f>
        <v>4039</v>
      </c>
      <c r="K66" s="9"/>
    </row>
    <row r="67" spans="2:11" ht="12" customHeight="1" x14ac:dyDescent="0.25">
      <c r="B67" s="3"/>
      <c r="C67" s="35"/>
      <c r="D67" s="73"/>
      <c r="E67" s="74"/>
      <c r="F67" s="75"/>
      <c r="G67" s="75"/>
      <c r="H67" s="76"/>
      <c r="I67" s="76"/>
      <c r="J67" s="76"/>
      <c r="K67" s="9"/>
    </row>
    <row r="68" spans="2:11" ht="24" x14ac:dyDescent="0.25">
      <c r="B68" s="6"/>
      <c r="C68" s="38" t="str">
        <f>RAW_2015!I58</f>
        <v>Puget Sound</v>
      </c>
      <c r="D68" s="69">
        <f>RAW_2015!H58</f>
        <v>1</v>
      </c>
      <c r="E68" s="70" t="str">
        <f>RAW_2015!F58</f>
        <v>WATER QUALITY DEGRADATION - Excess nutrients in surface and ground waters</v>
      </c>
      <c r="F68" s="71" t="str">
        <f>RAW_2015!O58</f>
        <v>Crop</v>
      </c>
      <c r="G68" s="71">
        <f>RAW_2015!J58</f>
        <v>0.03</v>
      </c>
      <c r="H68" s="72">
        <f>RAW_2015!L58</f>
        <v>8</v>
      </c>
      <c r="I68" s="72">
        <f>RAW_2015!N58</f>
        <v>6</v>
      </c>
      <c r="J68" s="72">
        <f t="shared" ref="J68:J81" si="4">H68*I68</f>
        <v>48</v>
      </c>
      <c r="K68" s="88"/>
    </row>
    <row r="69" spans="2:11" ht="12" customHeight="1" x14ac:dyDescent="0.25">
      <c r="B69" s="3"/>
      <c r="C69" s="35"/>
      <c r="D69" s="73"/>
      <c r="E69" s="74"/>
      <c r="F69" s="75" t="str">
        <f>RAW_2015!O59</f>
        <v>Other</v>
      </c>
      <c r="G69" s="75">
        <f>RAW_2015!J59</f>
        <v>0.2</v>
      </c>
      <c r="H69" s="76">
        <f>RAW_2015!L59</f>
        <v>5</v>
      </c>
      <c r="I69" s="76">
        <f>RAW_2015!N59</f>
        <v>4</v>
      </c>
      <c r="J69" s="76">
        <f t="shared" si="4"/>
        <v>20</v>
      </c>
      <c r="K69" s="3"/>
    </row>
    <row r="70" spans="2:11" x14ac:dyDescent="0.25">
      <c r="B70" s="3"/>
      <c r="C70" s="35"/>
      <c r="D70" s="73"/>
      <c r="E70" s="74"/>
      <c r="F70" s="75" t="str">
        <f>RAW_2015!O60</f>
        <v>Pasture</v>
      </c>
      <c r="G70" s="75">
        <f>RAW_2015!J60</f>
        <v>0.11</v>
      </c>
      <c r="H70" s="76">
        <f>RAW_2015!L60</f>
        <v>10</v>
      </c>
      <c r="I70" s="76">
        <f>RAW_2015!N60</f>
        <v>5</v>
      </c>
      <c r="J70" s="76">
        <f t="shared" si="4"/>
        <v>50</v>
      </c>
      <c r="K70" s="3"/>
    </row>
    <row r="71" spans="2:11" ht="24" x14ac:dyDescent="0.25">
      <c r="B71" s="3"/>
      <c r="C71" s="35"/>
      <c r="D71" s="73">
        <f>RAW_2015!H61</f>
        <v>2</v>
      </c>
      <c r="E71" s="74" t="str">
        <f>RAW_2015!F61</f>
        <v>INADEQUATE HABITAT FOR FISH AND WILDLIFE - Habitat degradation</v>
      </c>
      <c r="F71" s="75" t="str">
        <f>RAW_2015!O61</f>
        <v>Crop</v>
      </c>
      <c r="G71" s="75">
        <f>RAW_2015!J61</f>
        <v>0.03</v>
      </c>
      <c r="H71" s="76">
        <f>RAW_2015!L61</f>
        <v>3</v>
      </c>
      <c r="I71" s="76">
        <f>RAW_2015!N61</f>
        <v>6</v>
      </c>
      <c r="J71" s="76">
        <f t="shared" si="4"/>
        <v>18</v>
      </c>
      <c r="K71" s="3"/>
    </row>
    <row r="72" spans="2:11" x14ac:dyDescent="0.25">
      <c r="B72" s="3"/>
      <c r="C72" s="35"/>
      <c r="D72" s="73"/>
      <c r="E72" s="74"/>
      <c r="F72" s="75" t="str">
        <f>RAW_2015!O62</f>
        <v>Forest</v>
      </c>
      <c r="G72" s="75">
        <f>RAW_2015!J62</f>
        <v>0.08</v>
      </c>
      <c r="H72" s="76">
        <f>RAW_2015!L62</f>
        <v>40</v>
      </c>
      <c r="I72" s="76">
        <f>RAW_2015!N62</f>
        <v>5</v>
      </c>
      <c r="J72" s="76">
        <f t="shared" si="4"/>
        <v>200</v>
      </c>
      <c r="K72" s="3"/>
    </row>
    <row r="73" spans="2:11" x14ac:dyDescent="0.25">
      <c r="B73" s="3"/>
      <c r="C73" s="35"/>
      <c r="D73" s="73"/>
      <c r="E73" s="74"/>
      <c r="F73" s="75" t="str">
        <f>RAW_2015!O63</f>
        <v>Other</v>
      </c>
      <c r="G73" s="75">
        <f>RAW_2015!J63</f>
        <v>0.1</v>
      </c>
      <c r="H73" s="76">
        <f>RAW_2015!L63</f>
        <v>5</v>
      </c>
      <c r="I73" s="76">
        <f>RAW_2015!N63</f>
        <v>3</v>
      </c>
      <c r="J73" s="76">
        <f t="shared" si="4"/>
        <v>15</v>
      </c>
      <c r="K73" s="3"/>
    </row>
    <row r="74" spans="2:11" x14ac:dyDescent="0.25">
      <c r="B74" s="3"/>
      <c r="C74" s="35"/>
      <c r="D74" s="73"/>
      <c r="E74" s="74"/>
      <c r="F74" s="75" t="str">
        <f>RAW_2015!O64</f>
        <v>Pasture</v>
      </c>
      <c r="G74" s="75">
        <f>RAW_2015!J64</f>
        <v>0.1</v>
      </c>
      <c r="H74" s="76">
        <f>RAW_2015!L64</f>
        <v>10</v>
      </c>
      <c r="I74" s="76">
        <f>RAW_2015!N64</f>
        <v>5</v>
      </c>
      <c r="J74" s="76">
        <f t="shared" si="4"/>
        <v>50</v>
      </c>
      <c r="K74" s="3"/>
    </row>
    <row r="75" spans="2:11" ht="24" x14ac:dyDescent="0.25">
      <c r="B75" s="3"/>
      <c r="C75" s="35"/>
      <c r="D75" s="73">
        <f>RAW_2015!H65</f>
        <v>3</v>
      </c>
      <c r="E75" s="74" t="str">
        <f>RAW_2015!F65</f>
        <v>DEGRADED PLANT CONDITION - Undesirable plant productivity and health</v>
      </c>
      <c r="F75" s="75" t="str">
        <f>RAW_2015!O65</f>
        <v>Forest</v>
      </c>
      <c r="G75" s="75">
        <f>RAW_2015!J65</f>
        <v>0.12</v>
      </c>
      <c r="H75" s="76">
        <f>RAW_2015!L65</f>
        <v>80</v>
      </c>
      <c r="I75" s="76">
        <f>RAW_2015!N65</f>
        <v>10</v>
      </c>
      <c r="J75" s="76">
        <f t="shared" si="4"/>
        <v>800</v>
      </c>
      <c r="K75" s="3"/>
    </row>
    <row r="76" spans="2:11" x14ac:dyDescent="0.25">
      <c r="B76" s="3"/>
      <c r="C76" s="35"/>
      <c r="D76" s="73"/>
      <c r="E76" s="74"/>
      <c r="F76" s="75" t="str">
        <f>RAW_2015!O66</f>
        <v>Other</v>
      </c>
      <c r="G76" s="75">
        <f>RAW_2015!J66</f>
        <v>7.0000000000000007E-2</v>
      </c>
      <c r="H76" s="76">
        <f>RAW_2015!L66</f>
        <v>5</v>
      </c>
      <c r="I76" s="76">
        <f>RAW_2015!N66</f>
        <v>2</v>
      </c>
      <c r="J76" s="76">
        <f t="shared" si="4"/>
        <v>10</v>
      </c>
      <c r="K76" s="3"/>
    </row>
    <row r="77" spans="2:11" x14ac:dyDescent="0.25">
      <c r="B77" s="3"/>
      <c r="C77" s="35"/>
      <c r="D77" s="73"/>
      <c r="E77" s="74"/>
      <c r="F77" s="75" t="str">
        <f>RAW_2015!O67</f>
        <v>Pasture</v>
      </c>
      <c r="G77" s="75">
        <f>RAW_2015!J67</f>
        <v>7.0000000000000007E-2</v>
      </c>
      <c r="H77" s="76">
        <f>RAW_2015!L67</f>
        <v>10</v>
      </c>
      <c r="I77" s="76">
        <f>RAW_2015!N67</f>
        <v>5</v>
      </c>
      <c r="J77" s="76">
        <f t="shared" si="4"/>
        <v>50</v>
      </c>
      <c r="K77" s="3"/>
    </row>
    <row r="78" spans="2:11" x14ac:dyDescent="0.25">
      <c r="B78" s="7"/>
      <c r="C78" s="39"/>
      <c r="D78" s="79">
        <f>RAW_2015!H68</f>
        <v>4</v>
      </c>
      <c r="E78" s="80" t="str">
        <f>RAW_2015!F68</f>
        <v>WATER QUALITY DEGRADATION - Excessive sediment in surface waters</v>
      </c>
      <c r="F78" s="81" t="str">
        <f>RAW_2015!O68</f>
        <v>Forest</v>
      </c>
      <c r="G78" s="81">
        <f>RAW_2015!J68</f>
        <v>0.09</v>
      </c>
      <c r="H78" s="82">
        <f>RAW_2015!L68</f>
        <v>40</v>
      </c>
      <c r="I78" s="82">
        <f>RAW_2015!N68</f>
        <v>2</v>
      </c>
      <c r="J78" s="82">
        <f t="shared" si="4"/>
        <v>80</v>
      </c>
      <c r="K78" s="7"/>
    </row>
    <row r="79" spans="2:11" x14ac:dyDescent="0.25">
      <c r="B79" s="3"/>
      <c r="C79" s="35"/>
      <c r="D79" s="73"/>
      <c r="E79" s="74"/>
      <c r="F79" s="75"/>
      <c r="G79" s="75"/>
      <c r="H79" s="76"/>
      <c r="I79" s="76"/>
      <c r="J79" s="76">
        <f>SUM(J68:J78)</f>
        <v>1341</v>
      </c>
      <c r="K79" s="3"/>
    </row>
    <row r="80" spans="2:11" x14ac:dyDescent="0.25">
      <c r="B80" s="3"/>
      <c r="C80" s="35"/>
      <c r="D80" s="73"/>
      <c r="E80" s="74"/>
      <c r="F80" s="75"/>
      <c r="G80" s="75"/>
      <c r="H80" s="76"/>
      <c r="I80" s="76"/>
      <c r="J80" s="76"/>
      <c r="K80" s="3"/>
    </row>
    <row r="81" spans="2:11" x14ac:dyDescent="0.25">
      <c r="B81" s="6"/>
      <c r="C81" s="38" t="str">
        <f>RAW_2015!I69</f>
        <v>Snake River</v>
      </c>
      <c r="D81" s="69">
        <f>RAW_2015!H69</f>
        <v>1</v>
      </c>
      <c r="E81" s="70" t="str">
        <f>RAW_2015!F69</f>
        <v>EXCESS/INSUFFICIENT WATER - Inefficient use of irrigation water</v>
      </c>
      <c r="F81" s="71" t="str">
        <f>RAW_2015!O69</f>
        <v>Crop</v>
      </c>
      <c r="G81" s="71">
        <f>RAW_2015!J69</f>
        <v>0.35</v>
      </c>
      <c r="H81" s="72">
        <f>RAW_2015!L69</f>
        <v>40</v>
      </c>
      <c r="I81" s="72">
        <f>RAW_2015!N69</f>
        <v>3</v>
      </c>
      <c r="J81" s="72">
        <f t="shared" si="4"/>
        <v>120</v>
      </c>
      <c r="K81" s="6"/>
    </row>
    <row r="82" spans="2:11" x14ac:dyDescent="0.25">
      <c r="B82" s="3"/>
      <c r="C82" s="35"/>
      <c r="D82" s="73">
        <f>RAW_2015!H70</f>
        <v>2</v>
      </c>
      <c r="E82" s="74" t="str">
        <f>RAW_2015!F70</f>
        <v>SOIL EROSION - Sheet, rill, and wind erosion</v>
      </c>
      <c r="F82" s="75" t="str">
        <f>RAW_2015!O70</f>
        <v>Crop</v>
      </c>
      <c r="G82" s="75">
        <f>RAW_2015!J70</f>
        <v>0.2</v>
      </c>
      <c r="H82" s="76">
        <f>RAW_2015!L70</f>
        <v>350</v>
      </c>
      <c r="I82" s="76">
        <f>RAW_2015!N70</f>
        <v>3</v>
      </c>
      <c r="J82" s="76">
        <f>H82*I82</f>
        <v>1050</v>
      </c>
      <c r="K82" s="3"/>
    </row>
    <row r="83" spans="2:11" ht="24" x14ac:dyDescent="0.25">
      <c r="B83" s="3"/>
      <c r="C83" s="35"/>
      <c r="D83" s="73">
        <f>RAW_2015!H71</f>
        <v>3</v>
      </c>
      <c r="E83" s="74" t="str">
        <f>RAW_2015!F71</f>
        <v>DEGRADED PLANT CONDITION - Undesirable plant productivity and health</v>
      </c>
      <c r="F83" s="75" t="str">
        <f>RAW_2015!O71</f>
        <v>Forest</v>
      </c>
      <c r="G83" s="75">
        <f>RAW_2015!J71</f>
        <v>0.1</v>
      </c>
      <c r="H83" s="76">
        <f>RAW_2015!L71</f>
        <v>10</v>
      </c>
      <c r="I83" s="76">
        <f>RAW_2015!N71</f>
        <v>4</v>
      </c>
      <c r="J83" s="76">
        <f t="shared" ref="J83:J95" si="5">H83*I83</f>
        <v>40</v>
      </c>
      <c r="K83" s="3"/>
    </row>
    <row r="84" spans="2:11" x14ac:dyDescent="0.25">
      <c r="B84" s="3"/>
      <c r="C84" s="35"/>
      <c r="D84" s="73"/>
      <c r="E84" s="74"/>
      <c r="F84" s="75" t="str">
        <f>RAW_2015!O72</f>
        <v>Pasture</v>
      </c>
      <c r="G84" s="75">
        <f>RAW_2015!J72</f>
        <v>0.05</v>
      </c>
      <c r="H84" s="76">
        <f>RAW_2015!L72</f>
        <v>10</v>
      </c>
      <c r="I84" s="76">
        <f>RAW_2015!N72</f>
        <v>2</v>
      </c>
      <c r="J84" s="76">
        <f t="shared" si="5"/>
        <v>20</v>
      </c>
      <c r="K84" s="3"/>
    </row>
    <row r="85" spans="2:11" x14ac:dyDescent="0.25">
      <c r="B85" s="3"/>
      <c r="C85" s="35"/>
      <c r="D85" s="73"/>
      <c r="E85" s="74"/>
      <c r="F85" s="75" t="str">
        <f>RAW_2015!O73</f>
        <v>Range</v>
      </c>
      <c r="G85" s="75">
        <f>RAW_2015!J73</f>
        <v>0.1</v>
      </c>
      <c r="H85" s="76">
        <f>RAW_2015!L73</f>
        <v>500</v>
      </c>
      <c r="I85" s="76">
        <f>RAW_2015!N73</f>
        <v>3</v>
      </c>
      <c r="J85" s="76">
        <f t="shared" si="5"/>
        <v>1500</v>
      </c>
      <c r="K85" s="3"/>
    </row>
    <row r="86" spans="2:11" ht="24" x14ac:dyDescent="0.25">
      <c r="B86" s="7"/>
      <c r="C86" s="39"/>
      <c r="D86" s="79">
        <f>RAW_2015!H74</f>
        <v>4</v>
      </c>
      <c r="E86" s="80" t="str">
        <f>RAW_2015!F74</f>
        <v>WATER QUALITY DEGRADATION - Excess nutrients in surface and ground waters</v>
      </c>
      <c r="F86" s="81" t="str">
        <f>RAW_2015!O74</f>
        <v>Other</v>
      </c>
      <c r="G86" s="81">
        <f>RAW_2015!J74</f>
        <v>0.2</v>
      </c>
      <c r="H86" s="82">
        <f>RAW_2015!L74</f>
        <v>5</v>
      </c>
      <c r="I86" s="82">
        <f>RAW_2015!N74</f>
        <v>3</v>
      </c>
      <c r="J86" s="82">
        <f t="shared" si="5"/>
        <v>15</v>
      </c>
      <c r="K86" s="7"/>
    </row>
    <row r="87" spans="2:11" x14ac:dyDescent="0.25">
      <c r="B87" s="3"/>
      <c r="C87" s="35"/>
      <c r="D87" s="73"/>
      <c r="E87" s="74"/>
      <c r="F87" s="75"/>
      <c r="G87" s="75"/>
      <c r="H87" s="76"/>
      <c r="I87" s="76"/>
      <c r="J87" s="76">
        <f>SUM(J81:J86)</f>
        <v>2745</v>
      </c>
      <c r="K87" s="3"/>
    </row>
    <row r="88" spans="2:11" x14ac:dyDescent="0.25">
      <c r="B88" s="3"/>
      <c r="C88" s="35"/>
      <c r="D88" s="73"/>
      <c r="E88" s="74"/>
      <c r="F88" s="75"/>
      <c r="G88" s="75"/>
      <c r="H88" s="76"/>
      <c r="I88" s="76"/>
      <c r="J88" s="76"/>
      <c r="K88" s="3"/>
    </row>
    <row r="89" spans="2:11" x14ac:dyDescent="0.25">
      <c r="B89" s="6"/>
      <c r="C89" s="38" t="str">
        <f>RAW_2015!I75</f>
        <v>South Central</v>
      </c>
      <c r="D89" s="69">
        <f>RAW_2015!H75</f>
        <v>1</v>
      </c>
      <c r="E89" s="70" t="str">
        <f>RAW_2015!F75</f>
        <v>SOIL EROSION - Sheet, rill, and wind erosion</v>
      </c>
      <c r="F89" s="71" t="str">
        <f>RAW_2015!O75</f>
        <v>Crop</v>
      </c>
      <c r="G89" s="71">
        <f>RAW_2015!J75</f>
        <v>0.3</v>
      </c>
      <c r="H89" s="72">
        <f>RAW_2015!L75</f>
        <v>600</v>
      </c>
      <c r="I89" s="72">
        <f>RAW_2015!N75</f>
        <v>4</v>
      </c>
      <c r="J89" s="72">
        <f t="shared" si="5"/>
        <v>2400</v>
      </c>
      <c r="K89" s="6"/>
    </row>
    <row r="90" spans="2:11" x14ac:dyDescent="0.25">
      <c r="B90" s="3"/>
      <c r="C90" s="35"/>
      <c r="D90" s="73">
        <f>RAW_2015!H76</f>
        <v>2</v>
      </c>
      <c r="E90" s="74" t="str">
        <f>RAW_2015!F76</f>
        <v>EXCESS/INSUFFICIENT WATER - Inefficient use of irrigation water</v>
      </c>
      <c r="F90" s="75" t="str">
        <f>RAW_2015!O76</f>
        <v>Crop</v>
      </c>
      <c r="G90" s="75">
        <f>RAW_2015!J76</f>
        <v>0.25</v>
      </c>
      <c r="H90" s="76">
        <f>RAW_2015!L76</f>
        <v>40</v>
      </c>
      <c r="I90" s="76">
        <f>RAW_2015!N76</f>
        <v>10</v>
      </c>
      <c r="J90" s="76">
        <f t="shared" si="5"/>
        <v>400</v>
      </c>
      <c r="K90" s="3"/>
    </row>
    <row r="91" spans="2:11" x14ac:dyDescent="0.25">
      <c r="B91" s="3"/>
      <c r="C91" s="35"/>
      <c r="D91" s="73"/>
      <c r="E91" s="74"/>
      <c r="F91" s="75" t="str">
        <f>RAW_2015!O77</f>
        <v>Pasture</v>
      </c>
      <c r="G91" s="75">
        <f>RAW_2015!J77</f>
        <v>0.05</v>
      </c>
      <c r="H91" s="76">
        <f>RAW_2015!L77</f>
        <v>20</v>
      </c>
      <c r="I91" s="76">
        <f>RAW_2015!N77</f>
        <v>5</v>
      </c>
      <c r="J91" s="76">
        <f t="shared" si="5"/>
        <v>100</v>
      </c>
      <c r="K91" s="3"/>
    </row>
    <row r="92" spans="2:11" ht="24" x14ac:dyDescent="0.25">
      <c r="B92" s="3"/>
      <c r="C92" s="35"/>
      <c r="D92" s="73">
        <f>RAW_2015!H78</f>
        <v>3</v>
      </c>
      <c r="E92" s="74" t="str">
        <f>RAW_2015!F78</f>
        <v>WATER QUALITY DEGRADATION - Excess nutrients in surface and ground waters</v>
      </c>
      <c r="F92" s="75" t="str">
        <f>RAW_2015!O78</f>
        <v>Crop</v>
      </c>
      <c r="G92" s="75">
        <f>RAW_2015!J78</f>
        <v>0.05</v>
      </c>
      <c r="H92" s="76">
        <f>RAW_2015!L78</f>
        <v>40</v>
      </c>
      <c r="I92" s="76">
        <f>RAW_2015!N78</f>
        <v>2</v>
      </c>
      <c r="J92" s="76">
        <f t="shared" si="5"/>
        <v>80</v>
      </c>
      <c r="K92" s="3"/>
    </row>
    <row r="93" spans="2:11" x14ac:dyDescent="0.25">
      <c r="B93" s="3"/>
      <c r="C93" s="35"/>
      <c r="D93" s="73"/>
      <c r="E93" s="74"/>
      <c r="F93" s="75" t="str">
        <f>RAW_2015!O79</f>
        <v>Other</v>
      </c>
      <c r="G93" s="75">
        <f>RAW_2015!J79</f>
        <v>0.1</v>
      </c>
      <c r="H93" s="76">
        <f>RAW_2015!L79</f>
        <v>20</v>
      </c>
      <c r="I93" s="76">
        <f>RAW_2015!N79</f>
        <v>2</v>
      </c>
      <c r="J93" s="76">
        <f t="shared" si="5"/>
        <v>40</v>
      </c>
      <c r="K93" s="3"/>
    </row>
    <row r="94" spans="2:11" ht="24" x14ac:dyDescent="0.25">
      <c r="B94" s="3"/>
      <c r="C94" s="35"/>
      <c r="D94" s="73">
        <f>RAW_2015!H80</f>
        <v>4</v>
      </c>
      <c r="E94" s="74" t="str">
        <f>RAW_2015!F80</f>
        <v>DEGRADED PLANT CONDITION - Undesirable plant productivity and health</v>
      </c>
      <c r="F94" s="75" t="str">
        <f>RAW_2015!O80</f>
        <v>Forest</v>
      </c>
      <c r="G94" s="75">
        <f>RAW_2015!J80</f>
        <v>0.05</v>
      </c>
      <c r="H94" s="76">
        <f>RAW_2015!L80</f>
        <v>50</v>
      </c>
      <c r="I94" s="76">
        <f>RAW_2015!N80</f>
        <v>2</v>
      </c>
      <c r="J94" s="76">
        <f t="shared" si="5"/>
        <v>100</v>
      </c>
      <c r="K94" s="3"/>
    </row>
    <row r="95" spans="2:11" x14ac:dyDescent="0.25">
      <c r="B95" s="3"/>
      <c r="C95" s="35"/>
      <c r="D95" s="73"/>
      <c r="E95" s="74"/>
      <c r="F95" s="75" t="str">
        <f>RAW_2015!O81</f>
        <v>Pasture</v>
      </c>
      <c r="G95" s="75">
        <f>RAW_2015!J81</f>
        <v>0.03</v>
      </c>
      <c r="H95" s="76">
        <f>RAW_2015!L81</f>
        <v>20</v>
      </c>
      <c r="I95" s="76">
        <f>RAW_2015!N81</f>
        <v>2</v>
      </c>
      <c r="J95" s="76">
        <f t="shared" si="5"/>
        <v>40</v>
      </c>
      <c r="K95" s="3"/>
    </row>
    <row r="96" spans="2:11" x14ac:dyDescent="0.25">
      <c r="B96" s="3"/>
      <c r="C96" s="35"/>
      <c r="D96" s="73"/>
      <c r="E96" s="74"/>
      <c r="F96" s="75" t="str">
        <f>RAW_2015!O82</f>
        <v>Range</v>
      </c>
      <c r="G96" s="75">
        <f>RAW_2015!J82</f>
        <v>0.05</v>
      </c>
      <c r="H96" s="76">
        <f>RAW_2015!L82</f>
        <v>2000</v>
      </c>
      <c r="I96" s="76">
        <f>RAW_2015!N82</f>
        <v>3</v>
      </c>
      <c r="J96" s="76">
        <f>H96*I96</f>
        <v>6000</v>
      </c>
      <c r="K96" s="3"/>
    </row>
    <row r="97" spans="2:11" ht="24" x14ac:dyDescent="0.25">
      <c r="B97" s="3"/>
      <c r="C97" s="35"/>
      <c r="D97" s="73">
        <f>RAW_2015!H83</f>
        <v>5</v>
      </c>
      <c r="E97" s="74" t="str">
        <f>RAW_2015!F83</f>
        <v>INADEQUATE HABITAT FOR FISH AND WILDLIFE - Habitat degradation</v>
      </c>
      <c r="F97" s="75" t="str">
        <f>RAW_2015!O83</f>
        <v>Crop</v>
      </c>
      <c r="G97" s="75">
        <f>RAW_2015!J83</f>
        <v>0.04</v>
      </c>
      <c r="H97" s="76">
        <f>RAW_2015!L83</f>
        <v>10</v>
      </c>
      <c r="I97" s="76">
        <f>RAW_2015!N83</f>
        <v>2</v>
      </c>
      <c r="J97" s="76">
        <f t="shared" ref="J97:J107" si="6">H97*I97</f>
        <v>20</v>
      </c>
      <c r="K97" s="3"/>
    </row>
    <row r="98" spans="2:11" x14ac:dyDescent="0.25">
      <c r="B98" s="3"/>
      <c r="C98" s="35"/>
      <c r="D98" s="73"/>
      <c r="E98" s="74"/>
      <c r="F98" s="75" t="str">
        <f>RAW_2015!O84</f>
        <v>Other</v>
      </c>
      <c r="G98" s="75">
        <f>RAW_2015!J84</f>
        <v>0.04</v>
      </c>
      <c r="H98" s="76">
        <f>RAW_2015!L84</f>
        <v>10</v>
      </c>
      <c r="I98" s="76">
        <f>RAW_2015!N84</f>
        <v>1</v>
      </c>
      <c r="J98" s="76">
        <f t="shared" si="6"/>
        <v>10</v>
      </c>
      <c r="K98" s="3"/>
    </row>
    <row r="99" spans="2:11" x14ac:dyDescent="0.25">
      <c r="B99" s="7"/>
      <c r="C99" s="39"/>
      <c r="D99" s="79"/>
      <c r="E99" s="80"/>
      <c r="F99" s="81" t="str">
        <f>RAW_2015!O85</f>
        <v>Range</v>
      </c>
      <c r="G99" s="81">
        <f>RAW_2015!J85</f>
        <v>0.04</v>
      </c>
      <c r="H99" s="82">
        <f>RAW_2015!L85</f>
        <v>5</v>
      </c>
      <c r="I99" s="82">
        <f>RAW_2015!N85</f>
        <v>1</v>
      </c>
      <c r="J99" s="82">
        <f t="shared" si="6"/>
        <v>5</v>
      </c>
      <c r="K99" s="7"/>
    </row>
    <row r="100" spans="2:11" x14ac:dyDescent="0.25">
      <c r="B100" s="3"/>
      <c r="C100" s="35"/>
      <c r="D100" s="73"/>
      <c r="E100" s="74"/>
      <c r="F100" s="75"/>
      <c r="G100" s="75"/>
      <c r="H100" s="76"/>
      <c r="I100" s="76"/>
      <c r="J100" s="76">
        <f>SUM(J89:J99)</f>
        <v>9195</v>
      </c>
      <c r="K100" s="3"/>
    </row>
    <row r="101" spans="2:11" x14ac:dyDescent="0.25">
      <c r="B101" s="3"/>
      <c r="C101" s="35"/>
      <c r="D101" s="73"/>
      <c r="E101" s="74"/>
      <c r="F101" s="75"/>
      <c r="G101" s="75"/>
      <c r="H101" s="76"/>
      <c r="I101" s="76"/>
      <c r="J101" s="76"/>
      <c r="K101" s="3"/>
    </row>
    <row r="102" spans="2:11" ht="24" x14ac:dyDescent="0.25">
      <c r="B102" s="6"/>
      <c r="C102" s="38" t="str">
        <f>RAW_2015!I86</f>
        <v>Southwest</v>
      </c>
      <c r="D102" s="69">
        <f>RAW_2015!H86</f>
        <v>1</v>
      </c>
      <c r="E102" s="70" t="str">
        <f>RAW_2015!F86</f>
        <v>WATER QUALITY DEGRADATION - Excess nutrients in surface and ground waters</v>
      </c>
      <c r="F102" s="71" t="str">
        <f>RAW_2015!O86</f>
        <v>Crop</v>
      </c>
      <c r="G102" s="71">
        <f>RAW_2015!J86</f>
        <v>7.4999999999999997E-2</v>
      </c>
      <c r="H102" s="72">
        <f>RAW_2015!L86</f>
        <v>10</v>
      </c>
      <c r="I102" s="72">
        <f>RAW_2015!N86</f>
        <v>10</v>
      </c>
      <c r="J102" s="72">
        <f t="shared" si="6"/>
        <v>100</v>
      </c>
      <c r="K102" s="6"/>
    </row>
    <row r="103" spans="2:11" x14ac:dyDescent="0.25">
      <c r="B103" s="3"/>
      <c r="C103" s="35"/>
      <c r="D103" s="73"/>
      <c r="E103" s="74"/>
      <c r="F103" s="75" t="str">
        <f>RAW_2015!O87</f>
        <v>Other</v>
      </c>
      <c r="G103" s="75">
        <f>RAW_2015!J87</f>
        <v>0.2</v>
      </c>
      <c r="H103" s="76">
        <f>RAW_2015!L87</f>
        <v>1</v>
      </c>
      <c r="I103" s="76">
        <f>RAW_2015!N87</f>
        <v>3</v>
      </c>
      <c r="J103" s="76">
        <f t="shared" si="6"/>
        <v>3</v>
      </c>
      <c r="K103" s="3"/>
    </row>
    <row r="104" spans="2:11" x14ac:dyDescent="0.25">
      <c r="B104" s="3"/>
      <c r="C104" s="35"/>
      <c r="D104" s="73"/>
      <c r="E104" s="74"/>
      <c r="F104" s="75" t="str">
        <f>RAW_2015!O88</f>
        <v>Pasture</v>
      </c>
      <c r="G104" s="75">
        <f>RAW_2015!J88</f>
        <v>0.1</v>
      </c>
      <c r="H104" s="76">
        <f>RAW_2015!L88</f>
        <v>40</v>
      </c>
      <c r="I104" s="76">
        <f>RAW_2015!N88</f>
        <v>3</v>
      </c>
      <c r="J104" s="76">
        <f t="shared" si="6"/>
        <v>120</v>
      </c>
      <c r="K104" s="3"/>
    </row>
    <row r="105" spans="2:11" ht="24" x14ac:dyDescent="0.25">
      <c r="B105" s="3"/>
      <c r="C105" s="35"/>
      <c r="D105" s="73">
        <f>RAW_2015!H89</f>
        <v>2</v>
      </c>
      <c r="E105" s="74" t="str">
        <f>RAW_2015!F89</f>
        <v>DEGRADED PLANT CONDITION - Undesirable plant productivity and health</v>
      </c>
      <c r="F105" s="75" t="str">
        <f>RAW_2015!O89</f>
        <v>Forest</v>
      </c>
      <c r="G105" s="75">
        <f>RAW_2015!J89</f>
        <v>0.2</v>
      </c>
      <c r="H105" s="76">
        <f>RAW_2015!L89</f>
        <v>50</v>
      </c>
      <c r="I105" s="76">
        <f>RAW_2015!N89</f>
        <v>5</v>
      </c>
      <c r="J105" s="76">
        <f t="shared" si="6"/>
        <v>250</v>
      </c>
      <c r="K105" s="3"/>
    </row>
    <row r="106" spans="2:11" x14ac:dyDescent="0.25">
      <c r="B106" s="3"/>
      <c r="C106" s="35"/>
      <c r="D106" s="73"/>
      <c r="E106" s="74"/>
      <c r="F106" s="75" t="str">
        <f>RAW_2015!O90</f>
        <v>Pasture</v>
      </c>
      <c r="G106" s="75">
        <f>RAW_2015!J90</f>
        <v>2.5000000000000001E-2</v>
      </c>
      <c r="H106" s="76">
        <f>RAW_2015!L90</f>
        <v>40</v>
      </c>
      <c r="I106" s="76">
        <f>RAW_2015!N90</f>
        <v>3</v>
      </c>
      <c r="J106" s="76">
        <f t="shared" si="6"/>
        <v>120</v>
      </c>
      <c r="K106" s="3"/>
    </row>
    <row r="107" spans="2:11" ht="24" x14ac:dyDescent="0.25">
      <c r="B107" s="3"/>
      <c r="C107" s="35"/>
      <c r="D107" s="73">
        <f>RAW_2015!H91</f>
        <v>3</v>
      </c>
      <c r="E107" s="74" t="str">
        <f>RAW_2015!F91</f>
        <v>INADEQUATE HABITAT FOR FISH AND WILDLIFE - Habitat degradation</v>
      </c>
      <c r="F107" s="75" t="str">
        <f>RAW_2015!O91</f>
        <v>Crop</v>
      </c>
      <c r="G107" s="75">
        <f>RAW_2015!J91</f>
        <v>0.05</v>
      </c>
      <c r="H107" s="76">
        <f>RAW_2015!L91</f>
        <v>15</v>
      </c>
      <c r="I107" s="76">
        <f>RAW_2015!N91</f>
        <v>10</v>
      </c>
      <c r="J107" s="76">
        <f t="shared" si="6"/>
        <v>150</v>
      </c>
      <c r="K107" s="3"/>
    </row>
    <row r="108" spans="2:11" x14ac:dyDescent="0.25">
      <c r="B108" s="3"/>
      <c r="C108" s="35"/>
      <c r="D108" s="73"/>
      <c r="E108" s="74"/>
      <c r="F108" s="75" t="str">
        <f>RAW_2015!O92</f>
        <v>Forest</v>
      </c>
      <c r="G108" s="75">
        <f>RAW_2015!J92</f>
        <v>7.4999999999999997E-2</v>
      </c>
      <c r="H108" s="76">
        <f>RAW_2015!L92</f>
        <v>50</v>
      </c>
      <c r="I108" s="76">
        <f>RAW_2015!N92</f>
        <v>5</v>
      </c>
      <c r="J108" s="76">
        <f>H108*I108</f>
        <v>250</v>
      </c>
      <c r="K108" s="3"/>
    </row>
    <row r="109" spans="2:11" x14ac:dyDescent="0.25">
      <c r="B109" s="3"/>
      <c r="C109" s="35"/>
      <c r="D109" s="73"/>
      <c r="E109" s="74"/>
      <c r="F109" s="75" t="str">
        <f>RAW_2015!O93</f>
        <v>Pasture</v>
      </c>
      <c r="G109" s="75">
        <f>RAW_2015!J93</f>
        <v>2.5000000000000001E-2</v>
      </c>
      <c r="H109" s="76">
        <f>RAW_2015!L93</f>
        <v>40</v>
      </c>
      <c r="I109" s="76">
        <f>RAW_2015!N93</f>
        <v>3</v>
      </c>
      <c r="J109" s="76">
        <f t="shared" ref="J109:J118" si="7">H109*I109</f>
        <v>120</v>
      </c>
      <c r="K109" s="3"/>
    </row>
    <row r="110" spans="2:11" ht="24" x14ac:dyDescent="0.25">
      <c r="B110" s="3"/>
      <c r="C110" s="35"/>
      <c r="D110" s="73">
        <f>RAW_2015!H94</f>
        <v>4</v>
      </c>
      <c r="E110" s="74" t="str">
        <f>RAW_2015!F94</f>
        <v>WATER QUALITY DEGRADATION - Pesticides transported to surface and ground waters</v>
      </c>
      <c r="F110" s="75" t="str">
        <f>RAW_2015!O94</f>
        <v>Crop</v>
      </c>
      <c r="G110" s="75">
        <f>RAW_2015!J94</f>
        <v>2.5000000000000001E-2</v>
      </c>
      <c r="H110" s="76">
        <f>RAW_2015!L94</f>
        <v>15</v>
      </c>
      <c r="I110" s="76">
        <f>RAW_2015!N94</f>
        <v>10</v>
      </c>
      <c r="J110" s="76">
        <f t="shared" si="7"/>
        <v>150</v>
      </c>
      <c r="K110" s="3"/>
    </row>
    <row r="111" spans="2:11" x14ac:dyDescent="0.25">
      <c r="B111" s="3"/>
      <c r="C111" s="35"/>
      <c r="D111" s="73">
        <f>RAW_2015!H95</f>
        <v>5</v>
      </c>
      <c r="E111" s="74" t="str">
        <f>RAW_2015!F95</f>
        <v>WATER QUALITY DEGRADATION - Excessive sediment in surface waters</v>
      </c>
      <c r="F111" s="75" t="str">
        <f>RAW_2015!O95</f>
        <v>Forest</v>
      </c>
      <c r="G111" s="75">
        <f>RAW_2015!J95</f>
        <v>2.5000000000000001E-2</v>
      </c>
      <c r="H111" s="76">
        <f>RAW_2015!L95</f>
        <v>50</v>
      </c>
      <c r="I111" s="76">
        <f>RAW_2015!N95</f>
        <v>1</v>
      </c>
      <c r="J111" s="76">
        <f t="shared" si="7"/>
        <v>50</v>
      </c>
      <c r="K111" s="3"/>
    </row>
    <row r="112" spans="2:11" ht="24" x14ac:dyDescent="0.25">
      <c r="B112" s="7"/>
      <c r="C112" s="39"/>
      <c r="D112" s="79">
        <f>RAW_2015!H96</f>
        <v>6</v>
      </c>
      <c r="E112" s="80" t="str">
        <f>RAW_2015!F96</f>
        <v>DEGRADED PLANT CONDITION - Undesirable plant productivity and health</v>
      </c>
      <c r="F112" s="81" t="str">
        <f>RAW_2015!O96</f>
        <v>Forest</v>
      </c>
      <c r="G112" s="81">
        <f>RAW_2015!J96</f>
        <v>0.2</v>
      </c>
      <c r="H112" s="82">
        <f>RAW_2015!L96</f>
        <v>40</v>
      </c>
      <c r="I112" s="82">
        <f>RAW_2015!N96</f>
        <v>10</v>
      </c>
      <c r="J112" s="82">
        <f t="shared" si="7"/>
        <v>400</v>
      </c>
      <c r="K112" s="7"/>
    </row>
    <row r="113" spans="2:11" x14ac:dyDescent="0.25">
      <c r="B113" s="3"/>
      <c r="C113" s="35"/>
      <c r="D113" s="73"/>
      <c r="E113" s="74"/>
      <c r="F113" s="75"/>
      <c r="G113" s="75"/>
      <c r="H113" s="76"/>
      <c r="I113" s="76"/>
      <c r="J113" s="76">
        <f>SUM(J102:J112)</f>
        <v>1713</v>
      </c>
      <c r="K113" s="3"/>
    </row>
    <row r="114" spans="2:11" x14ac:dyDescent="0.25">
      <c r="B114" s="3"/>
      <c r="C114" s="35"/>
      <c r="D114" s="73"/>
      <c r="E114" s="74"/>
      <c r="F114" s="75"/>
      <c r="G114" s="75"/>
      <c r="H114" s="76"/>
      <c r="I114" s="76"/>
      <c r="J114" s="76"/>
      <c r="K114" s="3"/>
    </row>
    <row r="115" spans="2:11" x14ac:dyDescent="0.25">
      <c r="B115" s="6"/>
      <c r="C115" s="38" t="str">
        <f>RAW_2015!I97</f>
        <v>West Palouse</v>
      </c>
      <c r="D115" s="69">
        <f>RAW_2015!H97</f>
        <v>1</v>
      </c>
      <c r="E115" s="70" t="str">
        <f>RAW_2015!F97</f>
        <v>SOIL EROSION - Sheet, rill, and wind erosion</v>
      </c>
      <c r="F115" s="71" t="str">
        <f>RAW_2015!O97</f>
        <v>Crop</v>
      </c>
      <c r="G115" s="71">
        <f>RAW_2015!J97</f>
        <v>0.3</v>
      </c>
      <c r="H115" s="72">
        <f>RAW_2015!L97</f>
        <v>300</v>
      </c>
      <c r="I115" s="72">
        <f>RAW_2015!N97</f>
        <v>10</v>
      </c>
      <c r="J115" s="72">
        <f t="shared" si="7"/>
        <v>3000</v>
      </c>
      <c r="K115" s="6"/>
    </row>
    <row r="116" spans="2:11" ht="24" x14ac:dyDescent="0.25">
      <c r="B116" s="3"/>
      <c r="C116" s="35"/>
      <c r="D116" s="73">
        <f>RAW_2015!H98</f>
        <v>2</v>
      </c>
      <c r="E116" s="74" t="str">
        <f>RAW_2015!F98</f>
        <v>DEGRADED PLANT CONDITION - Undesirable plant productivity and health</v>
      </c>
      <c r="F116" s="75" t="str">
        <f>RAW_2015!O98</f>
        <v>Forest</v>
      </c>
      <c r="G116" s="75">
        <f>RAW_2015!J98</f>
        <v>0.1</v>
      </c>
      <c r="H116" s="76">
        <f>RAW_2015!L98</f>
        <v>30</v>
      </c>
      <c r="I116" s="76">
        <f>RAW_2015!N98</f>
        <v>3</v>
      </c>
      <c r="J116" s="76">
        <f t="shared" si="7"/>
        <v>90</v>
      </c>
      <c r="K116" s="3"/>
    </row>
    <row r="117" spans="2:11" x14ac:dyDescent="0.25">
      <c r="B117" s="3"/>
      <c r="C117" s="35"/>
      <c r="D117" s="73"/>
      <c r="E117" s="74"/>
      <c r="F117" s="75" t="str">
        <f>RAW_2015!O99</f>
        <v>Range</v>
      </c>
      <c r="G117" s="75">
        <f>RAW_2015!J99</f>
        <v>0.3</v>
      </c>
      <c r="H117" s="76">
        <f>RAW_2015!L99</f>
        <v>1000</v>
      </c>
      <c r="I117" s="76">
        <f>RAW_2015!N99</f>
        <v>4</v>
      </c>
      <c r="J117" s="76">
        <f t="shared" si="7"/>
        <v>4000</v>
      </c>
      <c r="K117" s="3"/>
    </row>
    <row r="118" spans="2:11" x14ac:dyDescent="0.25">
      <c r="B118" s="7"/>
      <c r="C118" s="39"/>
      <c r="D118" s="79">
        <f>RAW_2015!H100</f>
        <v>3</v>
      </c>
      <c r="E118" s="80" t="str">
        <f>RAW_2015!F100</f>
        <v>EXCESS/INSUFFICIENT WATER - Inefficient use of irrigation water</v>
      </c>
      <c r="F118" s="81" t="str">
        <f>RAW_2015!O100</f>
        <v>Crop</v>
      </c>
      <c r="G118" s="81">
        <f>RAW_2015!J100</f>
        <v>0.3</v>
      </c>
      <c r="H118" s="82">
        <f>RAW_2015!L100</f>
        <v>120</v>
      </c>
      <c r="I118" s="82">
        <f>RAW_2015!N100</f>
        <v>4</v>
      </c>
      <c r="J118" s="82">
        <f t="shared" si="7"/>
        <v>480</v>
      </c>
      <c r="K118" s="7"/>
    </row>
    <row r="119" spans="2:11" x14ac:dyDescent="0.25">
      <c r="J119" s="76">
        <f>SUM(J115:J118)</f>
        <v>7570</v>
      </c>
    </row>
  </sheetData>
  <printOptions horizontalCentered="1"/>
  <pageMargins left="0.45" right="0.2" top="0.75" bottom="0.25" header="0.3" footer="0.3"/>
  <pageSetup scale="87" orientation="landscape" r:id="rId1"/>
  <headerFooter>
    <oddHeader>&amp;C&amp;"Times New Roman,Bold"&amp;16LWG January, 2016</oddHeader>
    <oddFooter>&amp;C&amp;"Times New Roman,Italic"&amp;8USDA is an Equal Opportunity Provider and Employer</oddFooter>
  </headerFooter>
  <rowBreaks count="3" manualBreakCount="3">
    <brk id="34" max="10" man="1"/>
    <brk id="66" max="10" man="1"/>
    <brk id="100"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0B20F-1678-4B50-A190-A993D6E7436F}">
  <sheetPr>
    <tabColor rgb="FF92D050"/>
  </sheetPr>
  <dimension ref="A1:E34"/>
  <sheetViews>
    <sheetView zoomScaleNormal="100" workbookViewId="0">
      <selection activeCell="C4" sqref="C4"/>
    </sheetView>
  </sheetViews>
  <sheetFormatPr defaultRowHeight="15" x14ac:dyDescent="0.25"/>
  <cols>
    <col min="1" max="1" width="37.140625" customWidth="1"/>
    <col min="2" max="2" width="1.5703125" customWidth="1"/>
    <col min="3" max="3" width="67.85546875" customWidth="1"/>
  </cols>
  <sheetData>
    <row r="1" spans="1:5" ht="18.75" x14ac:dyDescent="0.3">
      <c r="A1" s="5" t="s">
        <v>955</v>
      </c>
      <c r="B1" s="94"/>
      <c r="C1" s="94"/>
      <c r="D1" s="1"/>
      <c r="E1" s="1"/>
    </row>
    <row r="2" spans="1:5" ht="24.75" customHeight="1" x14ac:dyDescent="0.25">
      <c r="A2" s="322" t="s">
        <v>949</v>
      </c>
      <c r="B2" s="94"/>
      <c r="C2" s="1"/>
      <c r="D2" s="1"/>
    </row>
    <row r="3" spans="1:5" s="94" customFormat="1" ht="24.75" customHeight="1" x14ac:dyDescent="0.25">
      <c r="A3" s="322"/>
      <c r="C3" s="1"/>
      <c r="D3" s="1"/>
    </row>
    <row r="4" spans="1:5" ht="30" customHeight="1" x14ac:dyDescent="0.25">
      <c r="A4" s="448" t="s">
        <v>956</v>
      </c>
      <c r="B4" s="1"/>
      <c r="C4" s="448" t="s">
        <v>957</v>
      </c>
      <c r="D4" s="1"/>
    </row>
    <row r="5" spans="1:5" x14ac:dyDescent="0.25">
      <c r="A5" s="449" t="s">
        <v>861</v>
      </c>
      <c r="B5" s="1"/>
      <c r="C5" s="449" t="s">
        <v>862</v>
      </c>
      <c r="D5" s="1"/>
    </row>
    <row r="6" spans="1:5" x14ac:dyDescent="0.25">
      <c r="A6" s="449" t="s">
        <v>880</v>
      </c>
      <c r="B6" s="1"/>
      <c r="C6" s="449" t="s">
        <v>878</v>
      </c>
      <c r="D6" s="1"/>
    </row>
    <row r="7" spans="1:5" x14ac:dyDescent="0.25">
      <c r="A7" s="449" t="s">
        <v>846</v>
      </c>
      <c r="B7" s="1"/>
      <c r="C7" s="449" t="s">
        <v>883</v>
      </c>
      <c r="D7" s="1"/>
    </row>
    <row r="8" spans="1:5" x14ac:dyDescent="0.25">
      <c r="A8" s="449" t="s">
        <v>879</v>
      </c>
      <c r="B8" s="1"/>
      <c r="C8" s="449" t="s">
        <v>48</v>
      </c>
      <c r="D8" s="1"/>
    </row>
    <row r="9" spans="1:5" x14ac:dyDescent="0.25">
      <c r="A9" s="449" t="s">
        <v>869</v>
      </c>
      <c r="B9" s="1"/>
      <c r="C9" s="449" t="s">
        <v>872</v>
      </c>
      <c r="D9" s="1"/>
    </row>
    <row r="10" spans="1:5" x14ac:dyDescent="0.25">
      <c r="A10" s="449" t="s">
        <v>865</v>
      </c>
      <c r="B10" s="1"/>
      <c r="C10" s="449" t="s">
        <v>852</v>
      </c>
      <c r="D10" s="1"/>
    </row>
    <row r="11" spans="1:5" x14ac:dyDescent="0.25">
      <c r="A11" s="449" t="s">
        <v>850</v>
      </c>
      <c r="B11" s="1"/>
      <c r="C11" s="449" t="s">
        <v>851</v>
      </c>
      <c r="D11" s="1"/>
    </row>
    <row r="12" spans="1:5" x14ac:dyDescent="0.25">
      <c r="A12" s="449" t="s">
        <v>855</v>
      </c>
      <c r="B12" s="1"/>
      <c r="C12" s="449" t="s">
        <v>857</v>
      </c>
      <c r="D12" s="1"/>
    </row>
    <row r="13" spans="1:5" x14ac:dyDescent="0.25">
      <c r="A13" s="449" t="s">
        <v>889</v>
      </c>
      <c r="B13" s="1"/>
      <c r="C13" s="449" t="s">
        <v>856</v>
      </c>
      <c r="D13" s="1"/>
    </row>
    <row r="14" spans="1:5" x14ac:dyDescent="0.25">
      <c r="A14" s="449" t="s">
        <v>863</v>
      </c>
      <c r="B14" s="1"/>
      <c r="C14" s="449" t="s">
        <v>844</v>
      </c>
      <c r="D14" s="1"/>
    </row>
    <row r="15" spans="1:5" x14ac:dyDescent="0.25">
      <c r="A15" s="449" t="s">
        <v>868</v>
      </c>
      <c r="B15" s="1"/>
      <c r="C15" s="449" t="s">
        <v>875</v>
      </c>
      <c r="D15" s="1"/>
    </row>
    <row r="16" spans="1:5" x14ac:dyDescent="0.25">
      <c r="A16" s="449" t="s">
        <v>842</v>
      </c>
      <c r="B16" s="1"/>
      <c r="C16" s="449" t="s">
        <v>877</v>
      </c>
      <c r="D16" s="1"/>
    </row>
    <row r="17" spans="1:4" x14ac:dyDescent="0.25">
      <c r="A17" s="449" t="s">
        <v>876</v>
      </c>
      <c r="B17" s="1"/>
      <c r="C17" s="449" t="s">
        <v>871</v>
      </c>
      <c r="D17" s="1"/>
    </row>
    <row r="18" spans="1:4" x14ac:dyDescent="0.25">
      <c r="A18" s="449" t="s">
        <v>859</v>
      </c>
      <c r="B18" s="1"/>
      <c r="C18" s="449" t="s">
        <v>49</v>
      </c>
      <c r="D18" s="1"/>
    </row>
    <row r="19" spans="1:4" ht="30" x14ac:dyDescent="0.25">
      <c r="A19" s="450" t="s">
        <v>873</v>
      </c>
      <c r="B19" s="1"/>
      <c r="C19" s="452" t="s">
        <v>870</v>
      </c>
      <c r="D19" s="1"/>
    </row>
    <row r="20" spans="1:4" x14ac:dyDescent="0.25">
      <c r="A20" s="451" t="s">
        <v>886</v>
      </c>
      <c r="B20" s="1"/>
      <c r="C20" s="449" t="s">
        <v>882</v>
      </c>
      <c r="D20" s="1"/>
    </row>
    <row r="21" spans="1:4" x14ac:dyDescent="0.25">
      <c r="A21" s="94"/>
      <c r="B21" s="1"/>
      <c r="C21" s="449" t="s">
        <v>881</v>
      </c>
      <c r="D21" s="1"/>
    </row>
    <row r="22" spans="1:4" x14ac:dyDescent="0.25">
      <c r="A22" s="94"/>
      <c r="B22" s="1"/>
      <c r="C22" s="449" t="s">
        <v>864</v>
      </c>
      <c r="D22" s="1"/>
    </row>
    <row r="23" spans="1:4" x14ac:dyDescent="0.25">
      <c r="A23" s="94"/>
      <c r="B23" s="1"/>
      <c r="C23" s="449" t="s">
        <v>847</v>
      </c>
      <c r="D23" s="1"/>
    </row>
    <row r="24" spans="1:4" x14ac:dyDescent="0.25">
      <c r="A24" s="94"/>
      <c r="B24" s="1"/>
      <c r="C24" s="449" t="s">
        <v>848</v>
      </c>
      <c r="D24" s="1"/>
    </row>
    <row r="25" spans="1:4" x14ac:dyDescent="0.25">
      <c r="A25" s="94"/>
      <c r="B25" s="1"/>
      <c r="C25" s="449" t="s">
        <v>892</v>
      </c>
      <c r="D25" s="1"/>
    </row>
    <row r="26" spans="1:4" x14ac:dyDescent="0.25">
      <c r="A26" s="94"/>
      <c r="B26" s="1"/>
      <c r="C26" s="449" t="s">
        <v>891</v>
      </c>
      <c r="D26" s="1"/>
    </row>
    <row r="27" spans="1:4" x14ac:dyDescent="0.25">
      <c r="A27" s="94"/>
      <c r="B27" s="1"/>
      <c r="C27" s="449" t="s">
        <v>874</v>
      </c>
      <c r="D27" s="1"/>
    </row>
    <row r="28" spans="1:4" x14ac:dyDescent="0.25">
      <c r="A28" s="94"/>
      <c r="B28" s="1"/>
      <c r="C28" s="449" t="s">
        <v>887</v>
      </c>
      <c r="D28" s="1"/>
    </row>
    <row r="29" spans="1:4" x14ac:dyDescent="0.25">
      <c r="A29" s="94"/>
      <c r="B29" s="1"/>
      <c r="C29" s="449" t="s">
        <v>890</v>
      </c>
      <c r="D29" s="1"/>
    </row>
    <row r="30" spans="1:4" x14ac:dyDescent="0.25">
      <c r="A30" s="94"/>
      <c r="B30" s="1"/>
      <c r="C30" s="449" t="s">
        <v>936</v>
      </c>
      <c r="D30" s="1"/>
    </row>
    <row r="31" spans="1:4" x14ac:dyDescent="0.25">
      <c r="A31" s="94"/>
      <c r="B31" s="1"/>
      <c r="C31" s="449" t="s">
        <v>843</v>
      </c>
      <c r="D31" s="1"/>
    </row>
    <row r="32" spans="1:4" x14ac:dyDescent="0.25">
      <c r="A32" s="94"/>
      <c r="B32" s="1"/>
      <c r="C32" s="449" t="s">
        <v>860</v>
      </c>
      <c r="D32" s="1"/>
    </row>
    <row r="33" spans="1:4" x14ac:dyDescent="0.25">
      <c r="A33" s="94"/>
      <c r="B33" s="1"/>
      <c r="C33" s="449" t="s">
        <v>937</v>
      </c>
      <c r="D33" s="1"/>
    </row>
    <row r="34" spans="1:4" x14ac:dyDescent="0.25">
      <c r="A34" s="94"/>
      <c r="B34" s="1"/>
      <c r="C34" s="451" t="s">
        <v>866</v>
      </c>
      <c r="D34" s="1"/>
    </row>
  </sheetData>
  <pageMargins left="0.7" right="0.45" top="0.5" bottom="0.5" header="0.3" footer="0.3"/>
  <pageSetup scale="8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J138"/>
  <sheetViews>
    <sheetView zoomScaleNormal="100" workbookViewId="0">
      <selection activeCell="F18" sqref="F18"/>
    </sheetView>
  </sheetViews>
  <sheetFormatPr defaultRowHeight="15" x14ac:dyDescent="0.25"/>
  <cols>
    <col min="1" max="1" width="1.7109375" style="94" customWidth="1"/>
    <col min="2" max="2" width="1.28515625" style="94" customWidth="1"/>
    <col min="3" max="3" width="12" style="94" customWidth="1"/>
    <col min="4" max="4" width="6.5703125" style="94" bestFit="1" customWidth="1"/>
    <col min="5" max="5" width="33.7109375" style="94" customWidth="1"/>
    <col min="6" max="6" width="9.42578125" style="94" customWidth="1"/>
    <col min="7" max="7" width="10.85546875" style="94" customWidth="1"/>
    <col min="8" max="8" width="12.140625" style="94" bestFit="1" customWidth="1"/>
    <col min="9" max="9" width="9.85546875" style="94" customWidth="1"/>
    <col min="10" max="10" width="1.7109375" style="94" customWidth="1"/>
    <col min="11" max="16384" width="9.140625" style="94"/>
  </cols>
  <sheetData>
    <row r="1" spans="2:10" ht="5.25" customHeight="1" x14ac:dyDescent="0.25"/>
    <row r="2" spans="2:10" ht="18.75" x14ac:dyDescent="0.3">
      <c r="B2" s="5" t="s">
        <v>397</v>
      </c>
    </row>
    <row r="3" spans="2:10" ht="15" customHeight="1" x14ac:dyDescent="0.3">
      <c r="B3" s="5"/>
      <c r="C3" s="4"/>
      <c r="D3" s="4"/>
    </row>
    <row r="4" spans="2:10" ht="21" customHeight="1" x14ac:dyDescent="0.3">
      <c r="B4" s="5"/>
      <c r="E4" s="62">
        <v>1</v>
      </c>
      <c r="F4" s="62">
        <v>3</v>
      </c>
      <c r="G4" s="62">
        <v>4</v>
      </c>
      <c r="H4" s="62">
        <v>5</v>
      </c>
    </row>
    <row r="5" spans="2:10" ht="14.25" customHeight="1" x14ac:dyDescent="0.25">
      <c r="B5" s="4"/>
      <c r="E5" s="15"/>
      <c r="F5" s="15"/>
      <c r="G5" s="15"/>
      <c r="H5" s="15"/>
    </row>
    <row r="6" spans="2:10" ht="14.25" customHeight="1" x14ac:dyDescent="0.25">
      <c r="B6" s="4"/>
      <c r="E6" s="15"/>
      <c r="F6" s="15"/>
      <c r="G6" s="15"/>
      <c r="H6" s="15"/>
    </row>
    <row r="7" spans="2:10" ht="26.25" customHeight="1" x14ac:dyDescent="0.25">
      <c r="C7" s="18" t="s">
        <v>372</v>
      </c>
      <c r="D7" s="18" t="s">
        <v>239</v>
      </c>
      <c r="E7" s="65" t="s">
        <v>398</v>
      </c>
      <c r="F7" s="36" t="s">
        <v>380</v>
      </c>
      <c r="G7" s="20" t="s">
        <v>381</v>
      </c>
      <c r="H7" s="20" t="s">
        <v>383</v>
      </c>
      <c r="I7" s="20" t="s">
        <v>382</v>
      </c>
      <c r="J7" s="18"/>
    </row>
    <row r="8" spans="2:10" s="15" customFormat="1" ht="12.75" x14ac:dyDescent="0.2">
      <c r="B8" s="37"/>
      <c r="C8" s="38" t="str">
        <f>RAW_2015!C1235</f>
        <v>Big Bend</v>
      </c>
      <c r="D8" s="69">
        <f>RAW_2015!D1235</f>
        <v>1</v>
      </c>
      <c r="E8" s="70" t="str">
        <f>RAW_2015!E1235</f>
        <v>Energy</v>
      </c>
      <c r="F8" s="71">
        <f>I8/$I$12</f>
        <v>0.33333333333333331</v>
      </c>
      <c r="G8" s="72">
        <f>RAW_2015!F1235</f>
        <v>15</v>
      </c>
      <c r="H8" s="72">
        <f>RAW_2015!G1235</f>
        <v>10</v>
      </c>
      <c r="I8" s="72">
        <f>G8*H8</f>
        <v>150</v>
      </c>
      <c r="J8" s="37"/>
    </row>
    <row r="9" spans="2:10" s="15" customFormat="1" ht="12.75" x14ac:dyDescent="0.2">
      <c r="B9" s="25"/>
      <c r="C9" s="35"/>
      <c r="D9" s="73">
        <f>RAW_2015!D1236</f>
        <v>2</v>
      </c>
      <c r="E9" s="74" t="str">
        <f>RAW_2015!E1236</f>
        <v>Sage Grouse</v>
      </c>
      <c r="F9" s="75"/>
      <c r="G9" s="76"/>
      <c r="H9" s="76"/>
      <c r="I9" s="76"/>
      <c r="J9" s="40"/>
    </row>
    <row r="10" spans="2:10" s="15" customFormat="1" ht="12.75" x14ac:dyDescent="0.2">
      <c r="B10" s="25"/>
      <c r="C10" s="35"/>
      <c r="D10" s="73">
        <f>RAW_2015!D1237</f>
        <v>3</v>
      </c>
      <c r="E10" s="74" t="str">
        <f>RAW_2015!E1237</f>
        <v>Organic</v>
      </c>
      <c r="F10" s="75">
        <f>I10/$I$12</f>
        <v>0.55555555555555558</v>
      </c>
      <c r="G10" s="76">
        <f>RAW_2015!F1237</f>
        <v>50</v>
      </c>
      <c r="H10" s="76">
        <f>RAW_2015!G1237</f>
        <v>5</v>
      </c>
      <c r="I10" s="76">
        <f t="shared" ref="I10:I15" si="0">G10*H10</f>
        <v>250</v>
      </c>
      <c r="J10" s="8"/>
    </row>
    <row r="11" spans="2:10" s="15" customFormat="1" ht="12.75" x14ac:dyDescent="0.2">
      <c r="B11" s="32"/>
      <c r="C11" s="39"/>
      <c r="D11" s="79">
        <f>RAW_2015!D1238</f>
        <v>4</v>
      </c>
      <c r="E11" s="80" t="str">
        <f>RAW_2015!E1238</f>
        <v>Hoop houses</v>
      </c>
      <c r="F11" s="81">
        <f>I11/$I$12</f>
        <v>0.1111111111111111</v>
      </c>
      <c r="G11" s="82">
        <f>RAW_2015!F1238</f>
        <v>5</v>
      </c>
      <c r="H11" s="82">
        <f>RAW_2015!G1238</f>
        <v>10</v>
      </c>
      <c r="I11" s="82">
        <f t="shared" si="0"/>
        <v>50</v>
      </c>
      <c r="J11" s="90"/>
    </row>
    <row r="12" spans="2:10" s="15" customFormat="1" ht="12.75" x14ac:dyDescent="0.2">
      <c r="B12" s="25"/>
      <c r="C12" s="35"/>
      <c r="D12" s="73"/>
      <c r="E12" s="74"/>
      <c r="F12" s="75"/>
      <c r="G12" s="76"/>
      <c r="H12" s="76"/>
      <c r="I12" s="76">
        <f>SUM(I8:I11)</f>
        <v>450</v>
      </c>
      <c r="J12" s="46"/>
    </row>
    <row r="13" spans="2:10" s="15" customFormat="1" ht="12.75" x14ac:dyDescent="0.2">
      <c r="B13" s="25"/>
      <c r="C13" s="35"/>
      <c r="D13" s="73"/>
      <c r="E13" s="74"/>
      <c r="F13" s="75"/>
      <c r="G13" s="76"/>
      <c r="H13" s="76"/>
      <c r="I13" s="76"/>
      <c r="J13" s="46"/>
    </row>
    <row r="14" spans="2:10" s="15" customFormat="1" ht="12.75" x14ac:dyDescent="0.2">
      <c r="B14" s="37"/>
      <c r="C14" s="38" t="str">
        <f>RAW_2015!C1239</f>
        <v>North Central</v>
      </c>
      <c r="D14" s="69">
        <f>RAW_2015!D1239</f>
        <v>1</v>
      </c>
      <c r="E14" s="70" t="str">
        <f>RAW_2015!E1239</f>
        <v>Sage Grouse</v>
      </c>
      <c r="F14" s="71">
        <f>I14/$I$18</f>
        <v>0.2851033499643621</v>
      </c>
      <c r="G14" s="72">
        <f>RAW_2015!F1239</f>
        <v>2000</v>
      </c>
      <c r="H14" s="72">
        <f>RAW_2015!G1239</f>
        <v>10</v>
      </c>
      <c r="I14" s="72">
        <f t="shared" si="0"/>
        <v>20000</v>
      </c>
      <c r="J14" s="86"/>
    </row>
    <row r="15" spans="2:10" s="15" customFormat="1" ht="12.75" x14ac:dyDescent="0.2">
      <c r="B15" s="25"/>
      <c r="C15" s="35"/>
      <c r="D15" s="73">
        <f>RAW_2015!D1240</f>
        <v>2</v>
      </c>
      <c r="E15" s="74" t="str">
        <f>RAW_2015!E1240</f>
        <v>Air Quality</v>
      </c>
      <c r="F15" s="75">
        <f>I15/$I$18</f>
        <v>0.2851033499643621</v>
      </c>
      <c r="G15" s="76">
        <f>RAW_2015!F1240</f>
        <v>2000</v>
      </c>
      <c r="H15" s="76">
        <f>RAW_2015!G1240</f>
        <v>10</v>
      </c>
      <c r="I15" s="76">
        <f t="shared" si="0"/>
        <v>20000</v>
      </c>
      <c r="J15" s="40"/>
    </row>
    <row r="16" spans="2:10" s="15" customFormat="1" ht="12.75" x14ac:dyDescent="0.2">
      <c r="B16" s="25"/>
      <c r="C16" s="35"/>
      <c r="D16" s="73">
        <f>RAW_2015!D1241</f>
        <v>3</v>
      </c>
      <c r="E16" s="74" t="str">
        <f>RAW_2015!E1241</f>
        <v>Energy</v>
      </c>
      <c r="F16" s="75">
        <f>I16/$I$18</f>
        <v>0.42765502494654312</v>
      </c>
      <c r="G16" s="76">
        <f>RAW_2015!F1241</f>
        <v>2000</v>
      </c>
      <c r="H16" s="76">
        <f>RAW_2015!G1241</f>
        <v>15</v>
      </c>
      <c r="I16" s="76">
        <f t="shared" ref="I16:I29" si="1">G16*H16</f>
        <v>30000</v>
      </c>
      <c r="J16" s="40"/>
    </row>
    <row r="17" spans="2:10" s="15" customFormat="1" ht="12.75" x14ac:dyDescent="0.2">
      <c r="B17" s="32"/>
      <c r="C17" s="39"/>
      <c r="D17" s="79">
        <f>RAW_2015!D1242</f>
        <v>4</v>
      </c>
      <c r="E17" s="80" t="str">
        <f>RAW_2015!E1242</f>
        <v>Organic</v>
      </c>
      <c r="F17" s="81">
        <f>I17/$I$18</f>
        <v>2.1382751247327157E-3</v>
      </c>
      <c r="G17" s="82">
        <f>RAW_2015!F1242</f>
        <v>15</v>
      </c>
      <c r="H17" s="82">
        <f>RAW_2015!G1242</f>
        <v>10</v>
      </c>
      <c r="I17" s="82">
        <f t="shared" si="1"/>
        <v>150</v>
      </c>
      <c r="J17" s="54"/>
    </row>
    <row r="18" spans="2:10" s="15" customFormat="1" ht="12.75" x14ac:dyDescent="0.2">
      <c r="B18" s="25"/>
      <c r="C18" s="35"/>
      <c r="D18" s="73"/>
      <c r="E18" s="74"/>
      <c r="F18" s="75">
        <f>SUM(F14:F17)</f>
        <v>1</v>
      </c>
      <c r="G18" s="78"/>
      <c r="H18" s="76"/>
      <c r="I18" s="76">
        <f>SUM(I14:I17)</f>
        <v>70150</v>
      </c>
      <c r="J18" s="40"/>
    </row>
    <row r="19" spans="2:10" s="15" customFormat="1" ht="12.75" x14ac:dyDescent="0.2">
      <c r="B19" s="25"/>
      <c r="C19" s="35"/>
      <c r="D19" s="73"/>
      <c r="E19" s="74"/>
      <c r="F19" s="75"/>
      <c r="G19" s="78"/>
      <c r="H19" s="76"/>
      <c r="I19" s="76"/>
      <c r="J19" s="40"/>
    </row>
    <row r="20" spans="2:10" s="15" customFormat="1" ht="12.75" x14ac:dyDescent="0.2">
      <c r="B20" s="37"/>
      <c r="C20" s="38" t="str">
        <f>RAW_2015!C1243</f>
        <v>Northeast</v>
      </c>
      <c r="D20" s="69">
        <f>RAW_2015!D1243</f>
        <v>1</v>
      </c>
      <c r="E20" s="70" t="str">
        <f>RAW_2015!E1243</f>
        <v>Hoop houses</v>
      </c>
      <c r="F20" s="71">
        <f>I20/$I$24</f>
        <v>5.1457975986277877E-3</v>
      </c>
      <c r="G20" s="77">
        <f>RAW_2015!F1243</f>
        <v>0.5</v>
      </c>
      <c r="H20" s="72">
        <f>RAW_2015!G1243</f>
        <v>15</v>
      </c>
      <c r="I20" s="72">
        <f t="shared" si="1"/>
        <v>7.5</v>
      </c>
      <c r="J20" s="93"/>
    </row>
    <row r="21" spans="2:10" s="15" customFormat="1" ht="12.75" x14ac:dyDescent="0.2">
      <c r="B21" s="25"/>
      <c r="C21" s="35"/>
      <c r="D21" s="73">
        <f>RAW_2015!D1244</f>
        <v>2</v>
      </c>
      <c r="E21" s="74" t="str">
        <f>RAW_2015!E1244</f>
        <v>Energy</v>
      </c>
      <c r="F21" s="75">
        <f>I21/$I$24</f>
        <v>0.68610634648370494</v>
      </c>
      <c r="G21" s="76">
        <f>RAW_2015!F1244</f>
        <v>200</v>
      </c>
      <c r="H21" s="76">
        <f>RAW_2015!G1244</f>
        <v>5</v>
      </c>
      <c r="I21" s="76">
        <f t="shared" si="1"/>
        <v>1000</v>
      </c>
      <c r="J21" s="40"/>
    </row>
    <row r="22" spans="2:10" s="15" customFormat="1" ht="12.75" x14ac:dyDescent="0.2">
      <c r="B22" s="25"/>
      <c r="C22" s="35"/>
      <c r="D22" s="73">
        <f>RAW_2015!D1245</f>
        <v>3</v>
      </c>
      <c r="E22" s="74" t="str">
        <f>RAW_2015!E1245</f>
        <v>Organic</v>
      </c>
      <c r="F22" s="75">
        <f>I22/$I$24</f>
        <v>3.430531732418525E-2</v>
      </c>
      <c r="G22" s="76">
        <f>RAW_2015!F1245</f>
        <v>10</v>
      </c>
      <c r="H22" s="76">
        <f>RAW_2015!G1245</f>
        <v>5</v>
      </c>
      <c r="I22" s="76">
        <f t="shared" si="1"/>
        <v>50</v>
      </c>
      <c r="J22" s="40"/>
    </row>
    <row r="23" spans="2:10" s="15" customFormat="1" ht="15.75" customHeight="1" x14ac:dyDescent="0.2">
      <c r="B23" s="32"/>
      <c r="C23" s="39"/>
      <c r="D23" s="79">
        <f>RAW_2015!D1246</f>
        <v>4</v>
      </c>
      <c r="E23" s="80" t="str">
        <f>RAW_2015!E1246</f>
        <v>National Water Quality Initiative - Landscape</v>
      </c>
      <c r="F23" s="81">
        <f>I23/$I$24</f>
        <v>0.274442538593482</v>
      </c>
      <c r="G23" s="82">
        <f>RAW_2015!F1246</f>
        <v>200</v>
      </c>
      <c r="H23" s="82">
        <f>RAW_2015!G1246</f>
        <v>2</v>
      </c>
      <c r="I23" s="82">
        <f t="shared" si="1"/>
        <v>400</v>
      </c>
      <c r="J23" s="54"/>
    </row>
    <row r="24" spans="2:10" s="15" customFormat="1" ht="15.75" customHeight="1" x14ac:dyDescent="0.2">
      <c r="B24" s="25"/>
      <c r="C24" s="35"/>
      <c r="D24" s="73"/>
      <c r="E24" s="74"/>
      <c r="F24" s="75"/>
      <c r="G24" s="76"/>
      <c r="H24" s="76"/>
      <c r="I24" s="76">
        <f>SUM(I20:I23)</f>
        <v>1457.5</v>
      </c>
      <c r="J24" s="40"/>
    </row>
    <row r="25" spans="2:10" s="15" customFormat="1" ht="15.75" customHeight="1" x14ac:dyDescent="0.2">
      <c r="B25" s="25"/>
      <c r="C25" s="35"/>
      <c r="D25" s="73"/>
      <c r="E25" s="74"/>
      <c r="F25" s="75"/>
      <c r="G25" s="76"/>
      <c r="H25" s="76"/>
      <c r="I25" s="76"/>
      <c r="J25" s="40"/>
    </row>
    <row r="26" spans="2:10" x14ac:dyDescent="0.25">
      <c r="B26" s="6"/>
      <c r="C26" s="38" t="str">
        <f>RAW_2015!C1247</f>
        <v>Northwest</v>
      </c>
      <c r="D26" s="69">
        <f>RAW_2015!D1247</f>
        <v>1</v>
      </c>
      <c r="E26" s="70" t="str">
        <f>RAW_2015!E1247</f>
        <v>Hoop houses</v>
      </c>
      <c r="F26" s="71">
        <f>I26/$I$30</f>
        <v>0.12</v>
      </c>
      <c r="G26" s="72">
        <f>RAW_2015!F1247</f>
        <v>5</v>
      </c>
      <c r="H26" s="72">
        <f>RAW_2015!G1247</f>
        <v>30</v>
      </c>
      <c r="I26" s="72">
        <f t="shared" si="1"/>
        <v>150</v>
      </c>
      <c r="J26" s="83"/>
    </row>
    <row r="27" spans="2:10" x14ac:dyDescent="0.25">
      <c r="B27" s="3"/>
      <c r="C27" s="35"/>
      <c r="D27" s="73">
        <f>RAW_2015!D1248</f>
        <v>2</v>
      </c>
      <c r="E27" s="74" t="str">
        <f>RAW_2015!E1248</f>
        <v>Energy</v>
      </c>
      <c r="F27" s="75">
        <f t="shared" ref="F27:F29" si="2">I27/$I$30</f>
        <v>0.4</v>
      </c>
      <c r="G27" s="76">
        <f>RAW_2015!F1248</f>
        <v>50</v>
      </c>
      <c r="H27" s="76">
        <f>RAW_2015!G1248</f>
        <v>10</v>
      </c>
      <c r="I27" s="76">
        <f t="shared" si="1"/>
        <v>500</v>
      </c>
      <c r="J27" s="8"/>
    </row>
    <row r="28" spans="2:10" x14ac:dyDescent="0.25">
      <c r="B28" s="3"/>
      <c r="C28" s="35"/>
      <c r="D28" s="73">
        <f>RAW_2015!D1249</f>
        <v>3</v>
      </c>
      <c r="E28" s="74" t="str">
        <f>RAW_2015!E1249</f>
        <v>Organic</v>
      </c>
      <c r="F28" s="75">
        <f t="shared" si="2"/>
        <v>0.08</v>
      </c>
      <c r="G28" s="76">
        <f>RAW_2015!F1249</f>
        <v>10</v>
      </c>
      <c r="H28" s="76">
        <f>RAW_2015!G1249</f>
        <v>10</v>
      </c>
      <c r="I28" s="76">
        <f t="shared" si="1"/>
        <v>100</v>
      </c>
      <c r="J28" s="8"/>
    </row>
    <row r="29" spans="2:10" x14ac:dyDescent="0.25">
      <c r="B29" s="7"/>
      <c r="C29" s="39"/>
      <c r="D29" s="79">
        <f>RAW_2015!D1250</f>
        <v>4</v>
      </c>
      <c r="E29" s="80" t="str">
        <f>RAW_2015!E1250</f>
        <v>National Water Quality Initiative - Landscape</v>
      </c>
      <c r="F29" s="81">
        <f t="shared" si="2"/>
        <v>0.4</v>
      </c>
      <c r="G29" s="82">
        <f>RAW_2015!F1250</f>
        <v>50</v>
      </c>
      <c r="H29" s="82">
        <f>RAW_2015!G1250</f>
        <v>10</v>
      </c>
      <c r="I29" s="82">
        <f t="shared" si="1"/>
        <v>500</v>
      </c>
      <c r="J29" s="10"/>
    </row>
    <row r="30" spans="2:10" x14ac:dyDescent="0.25">
      <c r="B30" s="3"/>
      <c r="C30" s="35"/>
      <c r="D30" s="73"/>
      <c r="E30" s="74"/>
      <c r="F30" s="75"/>
      <c r="G30" s="76"/>
      <c r="H30" s="76"/>
      <c r="I30" s="76">
        <f>SUM(I26:I29)</f>
        <v>1250</v>
      </c>
      <c r="J30" s="8"/>
    </row>
    <row r="31" spans="2:10" x14ac:dyDescent="0.25">
      <c r="B31" s="3"/>
      <c r="C31" s="35"/>
      <c r="D31" s="73"/>
      <c r="E31" s="74"/>
      <c r="F31" s="75"/>
      <c r="G31" s="76"/>
      <c r="H31" s="76"/>
      <c r="I31" s="76"/>
      <c r="J31" s="8"/>
    </row>
    <row r="32" spans="2:10" x14ac:dyDescent="0.25">
      <c r="B32" s="6"/>
      <c r="C32" s="38" t="str">
        <f>RAW_2015!C1251</f>
        <v>Palouse</v>
      </c>
      <c r="D32" s="69">
        <f>RAW_2015!D1251</f>
        <v>1</v>
      </c>
      <c r="E32" s="70" t="str">
        <f>RAW_2015!E1251</f>
        <v>Energy</v>
      </c>
      <c r="F32" s="71">
        <f>I32/$I$36</f>
        <v>0.7142857142857143</v>
      </c>
      <c r="G32" s="72">
        <f>RAW_2015!F1251</f>
        <v>500</v>
      </c>
      <c r="H32" s="72">
        <f>RAW_2015!G1251</f>
        <v>40</v>
      </c>
      <c r="I32" s="72">
        <f>G32*H32</f>
        <v>20000</v>
      </c>
      <c r="J32" s="84"/>
    </row>
    <row r="33" spans="2:10" x14ac:dyDescent="0.25">
      <c r="B33" s="3"/>
      <c r="C33" s="35"/>
      <c r="D33" s="73">
        <f>RAW_2015!D1252</f>
        <v>2</v>
      </c>
      <c r="E33" s="74" t="str">
        <f>RAW_2015!E1252</f>
        <v>Hoop houses</v>
      </c>
      <c r="F33" s="75">
        <f>I33/$I$36</f>
        <v>3.5714285714285713E-3</v>
      </c>
      <c r="G33" s="76">
        <f>RAW_2015!F1252</f>
        <v>1</v>
      </c>
      <c r="H33" s="76">
        <f>RAW_2015!G1252</f>
        <v>100</v>
      </c>
      <c r="I33" s="76">
        <f t="shared" ref="I33:I41" si="3">G33*H33</f>
        <v>100</v>
      </c>
      <c r="J33" s="8"/>
    </row>
    <row r="34" spans="2:10" ht="15" customHeight="1" x14ac:dyDescent="0.25">
      <c r="B34" s="3"/>
      <c r="C34" s="35"/>
      <c r="D34" s="73">
        <f>RAW_2015!D1253</f>
        <v>3</v>
      </c>
      <c r="E34" s="74" t="str">
        <f>RAW_2015!E1253</f>
        <v>Organic</v>
      </c>
      <c r="F34" s="75">
        <f>I34/$I$36</f>
        <v>1.4285714285714285E-2</v>
      </c>
      <c r="G34" s="76">
        <f>RAW_2015!F1253</f>
        <v>10</v>
      </c>
      <c r="H34" s="76">
        <f>RAW_2015!G1253</f>
        <v>40</v>
      </c>
      <c r="I34" s="76">
        <f t="shared" si="3"/>
        <v>400</v>
      </c>
      <c r="J34" s="8"/>
    </row>
    <row r="35" spans="2:10" ht="15" customHeight="1" x14ac:dyDescent="0.25">
      <c r="B35" s="7"/>
      <c r="C35" s="39"/>
      <c r="D35" s="79">
        <f>RAW_2015!D1254</f>
        <v>4</v>
      </c>
      <c r="E35" s="80" t="str">
        <f>RAW_2015!E1254</f>
        <v>Air Quality</v>
      </c>
      <c r="F35" s="81">
        <f>I35/$I$36</f>
        <v>0.26785714285714285</v>
      </c>
      <c r="G35" s="82">
        <f>RAW_2015!F1254</f>
        <v>300</v>
      </c>
      <c r="H35" s="82">
        <f>RAW_2015!G1254</f>
        <v>25</v>
      </c>
      <c r="I35" s="82">
        <f t="shared" si="3"/>
        <v>7500</v>
      </c>
      <c r="J35" s="10"/>
    </row>
    <row r="36" spans="2:10" ht="15" customHeight="1" x14ac:dyDescent="0.25">
      <c r="B36" s="3"/>
      <c r="C36" s="35"/>
      <c r="D36" s="73"/>
      <c r="E36" s="74"/>
      <c r="F36" s="75"/>
      <c r="G36" s="76"/>
      <c r="H36" s="76"/>
      <c r="I36" s="76">
        <f>SUM(I32:I35)</f>
        <v>28000</v>
      </c>
      <c r="J36" s="8"/>
    </row>
    <row r="37" spans="2:10" ht="15" customHeight="1" x14ac:dyDescent="0.25">
      <c r="B37" s="3"/>
      <c r="C37" s="35"/>
      <c r="D37" s="73"/>
      <c r="E37" s="74"/>
      <c r="F37" s="75"/>
      <c r="G37" s="76"/>
      <c r="H37" s="76"/>
      <c r="I37" s="76"/>
      <c r="J37" s="8"/>
    </row>
    <row r="38" spans="2:10" ht="15" customHeight="1" x14ac:dyDescent="0.25">
      <c r="B38" s="6"/>
      <c r="C38" s="38" t="str">
        <f>RAW_2015!C1255</f>
        <v>Puget Sound</v>
      </c>
      <c r="D38" s="69">
        <f>RAW_2015!D1255</f>
        <v>1</v>
      </c>
      <c r="E38" s="70" t="str">
        <f>RAW_2015!E1255</f>
        <v>Hoop houses</v>
      </c>
      <c r="F38" s="71">
        <f>I38/$I$42</f>
        <v>9.8765432098765427E-2</v>
      </c>
      <c r="G38" s="72">
        <f>RAW_2015!F1255</f>
        <v>8</v>
      </c>
      <c r="H38" s="72">
        <f>RAW_2015!G1255</f>
        <v>10</v>
      </c>
      <c r="I38" s="72">
        <f t="shared" si="3"/>
        <v>80</v>
      </c>
      <c r="J38" s="84"/>
    </row>
    <row r="39" spans="2:10" ht="15" customHeight="1" x14ac:dyDescent="0.25">
      <c r="B39" s="3"/>
      <c r="C39" s="35"/>
      <c r="D39" s="73">
        <f>RAW_2015!D1256</f>
        <v>2</v>
      </c>
      <c r="E39" s="74" t="str">
        <f>RAW_2015!E1256</f>
        <v>Energy</v>
      </c>
      <c r="F39" s="75">
        <f>I39/$I$42</f>
        <v>0.7407407407407407</v>
      </c>
      <c r="G39" s="76">
        <f>RAW_2015!F1256</f>
        <v>100</v>
      </c>
      <c r="H39" s="76">
        <f>RAW_2015!G1256</f>
        <v>6</v>
      </c>
      <c r="I39" s="76">
        <f t="shared" si="3"/>
        <v>600</v>
      </c>
      <c r="J39" s="40"/>
    </row>
    <row r="40" spans="2:10" ht="15" customHeight="1" x14ac:dyDescent="0.25">
      <c r="B40" s="3"/>
      <c r="C40" s="35"/>
      <c r="D40" s="73">
        <f>RAW_2015!D1257</f>
        <v>3</v>
      </c>
      <c r="E40" s="74" t="str">
        <f>RAW_2015!E1257</f>
        <v>Organic</v>
      </c>
      <c r="F40" s="75">
        <f>I40/$I$42</f>
        <v>3.7037037037037035E-2</v>
      </c>
      <c r="G40" s="76">
        <f>RAW_2015!F1257</f>
        <v>5</v>
      </c>
      <c r="H40" s="76">
        <f>RAW_2015!G1257</f>
        <v>6</v>
      </c>
      <c r="I40" s="76">
        <f t="shared" si="3"/>
        <v>30</v>
      </c>
      <c r="J40" s="3"/>
    </row>
    <row r="41" spans="2:10" ht="15" customHeight="1" x14ac:dyDescent="0.25">
      <c r="B41" s="7"/>
      <c r="C41" s="39"/>
      <c r="D41" s="79">
        <f>RAW_2015!D1258</f>
        <v>4</v>
      </c>
      <c r="E41" s="80" t="str">
        <f>RAW_2015!E1258</f>
        <v>Air Quality</v>
      </c>
      <c r="F41" s="81">
        <f>I41/$I$42</f>
        <v>0.12345679012345678</v>
      </c>
      <c r="G41" s="82">
        <f>RAW_2015!F1258</f>
        <v>50</v>
      </c>
      <c r="H41" s="82">
        <f>RAW_2015!G1258</f>
        <v>2</v>
      </c>
      <c r="I41" s="82">
        <f t="shared" si="3"/>
        <v>100</v>
      </c>
      <c r="J41" s="10"/>
    </row>
    <row r="42" spans="2:10" ht="15" customHeight="1" x14ac:dyDescent="0.25">
      <c r="B42" s="3"/>
      <c r="C42" s="35"/>
      <c r="D42" s="73"/>
      <c r="E42" s="74"/>
      <c r="F42" s="75"/>
      <c r="G42" s="76"/>
      <c r="H42" s="76"/>
      <c r="I42" s="76">
        <f>SUM(I38:I41)</f>
        <v>810</v>
      </c>
      <c r="J42" s="8"/>
    </row>
    <row r="43" spans="2:10" ht="15" customHeight="1" x14ac:dyDescent="0.25">
      <c r="B43" s="3"/>
      <c r="C43" s="35"/>
      <c r="D43" s="73"/>
      <c r="E43" s="74"/>
      <c r="F43" s="75"/>
      <c r="G43" s="76"/>
      <c r="H43" s="76"/>
      <c r="I43" s="76"/>
      <c r="J43" s="8"/>
    </row>
    <row r="44" spans="2:10" ht="15" customHeight="1" x14ac:dyDescent="0.3">
      <c r="B44" s="92"/>
      <c r="C44" s="38" t="str">
        <f>RAW_2015!C1259</f>
        <v>South Central</v>
      </c>
      <c r="D44" s="69">
        <f>RAW_2015!D1259</f>
        <v>1</v>
      </c>
      <c r="E44" s="70" t="str">
        <f>RAW_2015!E1259</f>
        <v>Air Quality</v>
      </c>
      <c r="F44" s="71">
        <f>I44/$I$48</f>
        <v>0.45977011494252873</v>
      </c>
      <c r="G44" s="72">
        <f>RAW_2015!F1259</f>
        <v>1000</v>
      </c>
      <c r="H44" s="72">
        <f>RAW_2015!G1259</f>
        <v>20</v>
      </c>
      <c r="I44" s="72">
        <f>G44*H44</f>
        <v>20000</v>
      </c>
      <c r="J44" s="84"/>
    </row>
    <row r="45" spans="2:10" ht="15" customHeight="1" x14ac:dyDescent="0.3">
      <c r="B45" s="67"/>
      <c r="C45" s="35"/>
      <c r="D45" s="73">
        <f>RAW_2015!D1260</f>
        <v>2</v>
      </c>
      <c r="E45" s="74" t="str">
        <f>RAW_2015!E1260</f>
        <v>National Water Quality Initiative - Landscape</v>
      </c>
      <c r="F45" s="75">
        <f>I45/$I$48</f>
        <v>4.5977011494252873E-2</v>
      </c>
      <c r="G45" s="76">
        <f>RAW_2015!F1260</f>
        <v>40</v>
      </c>
      <c r="H45" s="76">
        <f>RAW_2015!G1260</f>
        <v>50</v>
      </c>
      <c r="I45" s="76">
        <f t="shared" ref="I45:I46" si="4">G45*H45</f>
        <v>2000</v>
      </c>
      <c r="J45" s="8"/>
    </row>
    <row r="46" spans="2:10" ht="15" customHeight="1" x14ac:dyDescent="0.3">
      <c r="B46" s="67"/>
      <c r="C46" s="35"/>
      <c r="D46" s="73">
        <f>RAW_2015!D1261</f>
        <v>3</v>
      </c>
      <c r="E46" s="74" t="str">
        <f>RAW_2015!E1261</f>
        <v>Energy</v>
      </c>
      <c r="F46" s="75">
        <f>I46/$I$48</f>
        <v>3.4482758620689655E-2</v>
      </c>
      <c r="G46" s="76">
        <f>RAW_2015!F1261</f>
        <v>150</v>
      </c>
      <c r="H46" s="76">
        <f>RAW_2015!G1261</f>
        <v>10</v>
      </c>
      <c r="I46" s="76">
        <f t="shared" si="4"/>
        <v>1500</v>
      </c>
      <c r="J46" s="8"/>
    </row>
    <row r="47" spans="2:10" x14ac:dyDescent="0.25">
      <c r="B47" s="7"/>
      <c r="C47" s="39"/>
      <c r="D47" s="79">
        <f>RAW_2015!D1262</f>
        <v>4</v>
      </c>
      <c r="E47" s="80" t="str">
        <f>RAW_2015!E1262</f>
        <v>Sage Grouse</v>
      </c>
      <c r="F47" s="81">
        <f>I47/$I$48</f>
        <v>0.45977011494252873</v>
      </c>
      <c r="G47" s="82">
        <f>RAW_2015!F1262</f>
        <v>2000</v>
      </c>
      <c r="H47" s="82">
        <f>RAW_2015!G1262</f>
        <v>10</v>
      </c>
      <c r="I47" s="82">
        <f>G47*H47</f>
        <v>20000</v>
      </c>
      <c r="J47" s="10"/>
    </row>
    <row r="48" spans="2:10" x14ac:dyDescent="0.25">
      <c r="B48" s="3"/>
      <c r="C48" s="35"/>
      <c r="D48" s="73"/>
      <c r="E48" s="74"/>
      <c r="F48" s="75"/>
      <c r="G48" s="76"/>
      <c r="H48" s="76"/>
      <c r="I48" s="76">
        <f>SUM(I44:I47)</f>
        <v>43500</v>
      </c>
      <c r="J48" s="8"/>
    </row>
    <row r="49" spans="2:10" x14ac:dyDescent="0.25">
      <c r="B49" s="3"/>
      <c r="C49" s="35"/>
      <c r="D49" s="73"/>
      <c r="E49" s="74"/>
      <c r="F49" s="75"/>
      <c r="G49" s="76"/>
      <c r="H49" s="76"/>
      <c r="I49" s="76"/>
      <c r="J49" s="8"/>
    </row>
    <row r="50" spans="2:10" ht="15" customHeight="1" x14ac:dyDescent="0.25">
      <c r="B50" s="91"/>
      <c r="C50" s="38" t="str">
        <f>RAW_2015!C1263</f>
        <v>Southwest</v>
      </c>
      <c r="D50" s="69">
        <f>RAW_2015!D1263</f>
        <v>1</v>
      </c>
      <c r="E50" s="70" t="str">
        <f>RAW_2015!E1263</f>
        <v>Hoop houses</v>
      </c>
      <c r="F50" s="71">
        <f>I50/$I$54</f>
        <v>0.25</v>
      </c>
      <c r="G50" s="72">
        <f>RAW_2015!F1263</f>
        <v>15</v>
      </c>
      <c r="H50" s="72">
        <f>RAW_2015!G1263</f>
        <v>10</v>
      </c>
      <c r="I50" s="72">
        <f t="shared" ref="I50:I56" si="5">G50*H50</f>
        <v>150</v>
      </c>
      <c r="J50" s="6"/>
    </row>
    <row r="51" spans="2:10" ht="15" customHeight="1" x14ac:dyDescent="0.25">
      <c r="B51" s="3"/>
      <c r="C51" s="35"/>
      <c r="D51" s="73">
        <f>RAW_2015!D1264</f>
        <v>2</v>
      </c>
      <c r="E51" s="74" t="str">
        <f>RAW_2015!E1264</f>
        <v>Energy</v>
      </c>
      <c r="F51" s="75">
        <f>I51/$I$54</f>
        <v>0.25</v>
      </c>
      <c r="G51" s="76">
        <f>RAW_2015!F1264</f>
        <v>15</v>
      </c>
      <c r="H51" s="76">
        <f>RAW_2015!G1264</f>
        <v>10</v>
      </c>
      <c r="I51" s="76">
        <f t="shared" si="5"/>
        <v>150</v>
      </c>
      <c r="J51" s="35"/>
    </row>
    <row r="52" spans="2:10" ht="15" customHeight="1" x14ac:dyDescent="0.25">
      <c r="B52" s="3"/>
      <c r="C52" s="35"/>
      <c r="D52" s="73">
        <f>RAW_2015!D1265</f>
        <v>3</v>
      </c>
      <c r="E52" s="74" t="str">
        <f>RAW_2015!E1265</f>
        <v>Organic</v>
      </c>
      <c r="F52" s="75">
        <f>I52/$I$54</f>
        <v>0.25</v>
      </c>
      <c r="G52" s="76">
        <f>RAW_2015!F1265</f>
        <v>15</v>
      </c>
      <c r="H52" s="76">
        <f>RAW_2015!G1265</f>
        <v>10</v>
      </c>
      <c r="I52" s="76">
        <f t="shared" si="5"/>
        <v>150</v>
      </c>
      <c r="J52" s="8"/>
    </row>
    <row r="53" spans="2:10" ht="15" customHeight="1" x14ac:dyDescent="0.25">
      <c r="B53" s="7"/>
      <c r="C53" s="39"/>
      <c r="D53" s="79">
        <f>RAW_2015!D1266</f>
        <v>4</v>
      </c>
      <c r="E53" s="80" t="str">
        <f>RAW_2015!E1266</f>
        <v>National Water Quality Initiative - Landscape</v>
      </c>
      <c r="F53" s="81">
        <f>I53/$I$54</f>
        <v>0.25</v>
      </c>
      <c r="G53" s="82">
        <f>RAW_2015!F1266</f>
        <v>15</v>
      </c>
      <c r="H53" s="82">
        <f>RAW_2015!G1266</f>
        <v>10</v>
      </c>
      <c r="I53" s="82">
        <f t="shared" si="5"/>
        <v>150</v>
      </c>
      <c r="J53" s="90"/>
    </row>
    <row r="54" spans="2:10" ht="15" customHeight="1" x14ac:dyDescent="0.25">
      <c r="B54" s="3"/>
      <c r="C54" s="35"/>
      <c r="D54" s="73"/>
      <c r="E54" s="74"/>
      <c r="F54" s="75"/>
      <c r="G54" s="76"/>
      <c r="H54" s="76"/>
      <c r="I54" s="76">
        <f>SUM(I50:I53)</f>
        <v>600</v>
      </c>
      <c r="J54" s="46"/>
    </row>
    <row r="55" spans="2:10" ht="15" customHeight="1" x14ac:dyDescent="0.25">
      <c r="B55" s="3"/>
      <c r="C55" s="35"/>
      <c r="D55" s="73"/>
      <c r="E55" s="74"/>
      <c r="F55" s="75"/>
      <c r="G55" s="76"/>
      <c r="H55" s="76"/>
      <c r="I55" s="76"/>
      <c r="J55" s="46"/>
    </row>
    <row r="56" spans="2:10" ht="15" customHeight="1" x14ac:dyDescent="0.25">
      <c r="B56" s="6"/>
      <c r="C56" s="38" t="str">
        <f>RAW_2015!C1267</f>
        <v>Snake River</v>
      </c>
      <c r="D56" s="69">
        <f>RAW_2015!D1267</f>
        <v>1</v>
      </c>
      <c r="E56" s="70" t="str">
        <f>RAW_2015!E1267</f>
        <v>Energy</v>
      </c>
      <c r="F56" s="71">
        <f>I56/$I$59</f>
        <v>0.39761431411530818</v>
      </c>
      <c r="G56" s="72">
        <f>RAW_2015!F1267</f>
        <v>200</v>
      </c>
      <c r="H56" s="72">
        <f>RAW_2015!G1267</f>
        <v>5</v>
      </c>
      <c r="I56" s="72">
        <f t="shared" si="5"/>
        <v>1000</v>
      </c>
      <c r="J56" s="84"/>
    </row>
    <row r="57" spans="2:10" ht="15" customHeight="1" x14ac:dyDescent="0.25">
      <c r="B57" s="3"/>
      <c r="C57" s="35"/>
      <c r="D57" s="73">
        <f>RAW_2015!D1268</f>
        <v>2</v>
      </c>
      <c r="E57" s="74" t="str">
        <f>RAW_2015!E1268</f>
        <v>Air Quality</v>
      </c>
      <c r="F57" s="75">
        <f>I57/$I$59</f>
        <v>0.59642147117296218</v>
      </c>
      <c r="G57" s="76">
        <f>RAW_2015!F1268</f>
        <v>300</v>
      </c>
      <c r="H57" s="76">
        <f>RAW_2015!G1268</f>
        <v>5</v>
      </c>
      <c r="I57" s="76">
        <f>G57*H57</f>
        <v>1500</v>
      </c>
      <c r="J57" s="22"/>
    </row>
    <row r="58" spans="2:10" ht="15" customHeight="1" x14ac:dyDescent="0.25">
      <c r="B58" s="7"/>
      <c r="C58" s="39"/>
      <c r="D58" s="79">
        <f>RAW_2015!D1269</f>
        <v>3</v>
      </c>
      <c r="E58" s="80" t="str">
        <f>RAW_2015!E1269</f>
        <v>National Water Quality Initiative - Landscape</v>
      </c>
      <c r="F58" s="81">
        <f>I58/$I$59</f>
        <v>5.9642147117296221E-3</v>
      </c>
      <c r="G58" s="82">
        <f>RAW_2015!F1269</f>
        <v>5</v>
      </c>
      <c r="H58" s="82">
        <f>RAW_2015!G1269</f>
        <v>3</v>
      </c>
      <c r="I58" s="82">
        <f t="shared" ref="I58:I61" si="6">G58*H58</f>
        <v>15</v>
      </c>
      <c r="J58" s="10"/>
    </row>
    <row r="59" spans="2:10" ht="15" customHeight="1" x14ac:dyDescent="0.25">
      <c r="B59" s="3"/>
      <c r="C59" s="35"/>
      <c r="D59" s="73"/>
      <c r="E59" s="74"/>
      <c r="F59" s="75"/>
      <c r="G59" s="76"/>
      <c r="H59" s="76"/>
      <c r="I59" s="76">
        <f>SUM(I56:I58)</f>
        <v>2515</v>
      </c>
      <c r="J59" s="8"/>
    </row>
    <row r="60" spans="2:10" ht="15" customHeight="1" x14ac:dyDescent="0.25">
      <c r="B60" s="3"/>
      <c r="C60" s="35"/>
      <c r="D60" s="73"/>
      <c r="E60" s="74"/>
      <c r="F60" s="75"/>
      <c r="G60" s="76"/>
      <c r="H60" s="76"/>
      <c r="I60" s="76"/>
      <c r="J60" s="8"/>
    </row>
    <row r="61" spans="2:10" ht="15" customHeight="1" x14ac:dyDescent="0.25">
      <c r="B61" s="28"/>
      <c r="C61" s="89" t="str">
        <f>RAW_2015!C1270</f>
        <v>West Palouse</v>
      </c>
      <c r="D61" s="95">
        <f>RAW_2015!D1270</f>
        <v>1</v>
      </c>
      <c r="E61" s="96" t="str">
        <f>RAW_2015!E1270</f>
        <v>Sage Grouse</v>
      </c>
      <c r="F61" s="97">
        <v>1</v>
      </c>
      <c r="G61" s="98">
        <f>RAW_2015!F1270</f>
        <v>15</v>
      </c>
      <c r="H61" s="98">
        <f>RAW_2015!G1270</f>
        <v>10</v>
      </c>
      <c r="I61" s="98">
        <f t="shared" si="6"/>
        <v>150</v>
      </c>
      <c r="J61" s="99"/>
    </row>
    <row r="62" spans="2:10" ht="15" customHeight="1" x14ac:dyDescent="0.25">
      <c r="B62" s="3"/>
      <c r="C62" s="35"/>
      <c r="D62" s="73"/>
      <c r="E62" s="74"/>
      <c r="F62" s="75"/>
      <c r="G62" s="78"/>
      <c r="H62" s="76"/>
      <c r="I62" s="76">
        <f>I61</f>
        <v>150</v>
      </c>
      <c r="J62" s="8"/>
    </row>
    <row r="63" spans="2:10" ht="15" customHeight="1" x14ac:dyDescent="0.25">
      <c r="B63" s="3"/>
      <c r="C63" s="35"/>
      <c r="D63" s="73"/>
      <c r="E63" s="74"/>
      <c r="F63" s="75"/>
      <c r="G63" s="76"/>
      <c r="H63" s="76"/>
      <c r="I63" s="76"/>
      <c r="J63" s="8"/>
    </row>
    <row r="64" spans="2:10" ht="15" customHeight="1" x14ac:dyDescent="0.25">
      <c r="B64" s="3"/>
      <c r="C64" s="35"/>
      <c r="D64" s="73"/>
      <c r="E64" s="74"/>
      <c r="F64" s="75"/>
      <c r="G64" s="76"/>
      <c r="H64" s="76"/>
      <c r="I64" s="76"/>
      <c r="J64" s="8"/>
    </row>
    <row r="65" spans="2:10" ht="15" customHeight="1" x14ac:dyDescent="0.25">
      <c r="B65" s="3"/>
      <c r="C65" s="35"/>
      <c r="D65" s="73"/>
      <c r="E65" s="74"/>
      <c r="F65" s="75"/>
      <c r="G65" s="76"/>
      <c r="H65" s="76"/>
      <c r="I65" s="76"/>
      <c r="J65" s="40"/>
    </row>
    <row r="66" spans="2:10" ht="15" customHeight="1" x14ac:dyDescent="0.25">
      <c r="B66" s="3"/>
      <c r="C66" s="35"/>
      <c r="D66" s="73"/>
      <c r="E66" s="74"/>
      <c r="F66" s="75"/>
      <c r="G66" s="76"/>
      <c r="H66" s="76"/>
      <c r="I66" s="76"/>
      <c r="J66" s="8"/>
    </row>
    <row r="67" spans="2:10" ht="15" customHeight="1" x14ac:dyDescent="0.25">
      <c r="B67" s="3"/>
      <c r="C67" s="35"/>
      <c r="D67" s="73"/>
      <c r="E67" s="74"/>
      <c r="F67" s="75"/>
      <c r="G67" s="76"/>
      <c r="H67" s="76"/>
      <c r="I67" s="76"/>
      <c r="J67" s="8"/>
    </row>
    <row r="68" spans="2:10" ht="15" customHeight="1" x14ac:dyDescent="0.25">
      <c r="B68" s="3"/>
      <c r="C68" s="35"/>
      <c r="D68" s="73"/>
      <c r="E68" s="74"/>
      <c r="F68" s="75"/>
      <c r="G68" s="76"/>
      <c r="H68" s="76"/>
      <c r="I68" s="76"/>
      <c r="J68" s="8"/>
    </row>
    <row r="69" spans="2:10" ht="15" customHeight="1" x14ac:dyDescent="0.25">
      <c r="B69" s="68"/>
      <c r="C69" s="35"/>
      <c r="D69" s="73"/>
      <c r="E69" s="74"/>
      <c r="F69" s="75"/>
      <c r="G69" s="76"/>
      <c r="H69" s="76"/>
      <c r="I69" s="76"/>
      <c r="J69" s="3"/>
    </row>
    <row r="70" spans="2:10" ht="15" customHeight="1" x14ac:dyDescent="0.25">
      <c r="B70" s="3"/>
      <c r="C70" s="35"/>
      <c r="D70" s="73"/>
      <c r="E70" s="74"/>
      <c r="F70" s="75"/>
      <c r="G70" s="76"/>
      <c r="H70" s="76"/>
      <c r="I70" s="76"/>
      <c r="J70" s="35"/>
    </row>
    <row r="71" spans="2:10" ht="15" customHeight="1" x14ac:dyDescent="0.25">
      <c r="B71" s="3"/>
      <c r="C71" s="35"/>
      <c r="D71" s="73"/>
      <c r="E71" s="74"/>
      <c r="F71" s="75"/>
      <c r="G71" s="76"/>
      <c r="H71" s="76"/>
      <c r="I71" s="76"/>
      <c r="J71" s="8"/>
    </row>
    <row r="72" spans="2:10" ht="15" customHeight="1" x14ac:dyDescent="0.25">
      <c r="B72" s="3"/>
      <c r="C72" s="35"/>
      <c r="D72" s="73"/>
      <c r="E72" s="74"/>
      <c r="F72" s="75"/>
      <c r="G72" s="76"/>
      <c r="H72" s="76"/>
      <c r="I72" s="76"/>
      <c r="J72" s="8"/>
    </row>
    <row r="73" spans="2:10" ht="12" customHeight="1" x14ac:dyDescent="0.25">
      <c r="B73" s="3"/>
      <c r="C73" s="35"/>
      <c r="D73" s="73"/>
      <c r="E73" s="74"/>
      <c r="F73" s="75"/>
      <c r="G73" s="76"/>
      <c r="H73" s="76"/>
      <c r="I73" s="76"/>
      <c r="J73" s="8"/>
    </row>
    <row r="74" spans="2:10" x14ac:dyDescent="0.25">
      <c r="B74" s="3"/>
      <c r="C74" s="35"/>
      <c r="D74" s="73"/>
      <c r="E74" s="74"/>
      <c r="F74" s="75"/>
      <c r="G74" s="76"/>
      <c r="H74" s="76"/>
      <c r="I74" s="76"/>
      <c r="J74" s="40"/>
    </row>
    <row r="75" spans="2:10" ht="12" customHeight="1" x14ac:dyDescent="0.25">
      <c r="B75" s="3"/>
      <c r="C75" s="35"/>
      <c r="D75" s="73"/>
      <c r="E75" s="74"/>
      <c r="F75" s="75"/>
      <c r="G75" s="76"/>
      <c r="H75" s="76"/>
      <c r="I75" s="76"/>
      <c r="J75" s="40"/>
    </row>
    <row r="76" spans="2:10" x14ac:dyDescent="0.25">
      <c r="B76" s="3"/>
      <c r="C76" s="35"/>
      <c r="D76" s="73"/>
      <c r="E76" s="74"/>
      <c r="F76" s="75"/>
      <c r="G76" s="76"/>
      <c r="H76" s="76"/>
      <c r="I76" s="76"/>
      <c r="J76" s="40"/>
    </row>
    <row r="77" spans="2:10" ht="12" customHeight="1" x14ac:dyDescent="0.25">
      <c r="B77" s="3"/>
      <c r="C77" s="35"/>
      <c r="D77" s="73"/>
      <c r="E77" s="74"/>
      <c r="F77" s="75"/>
      <c r="G77" s="76"/>
      <c r="H77" s="76"/>
      <c r="I77" s="76"/>
      <c r="J77" s="40"/>
    </row>
    <row r="78" spans="2:10" x14ac:dyDescent="0.25">
      <c r="B78" s="3"/>
      <c r="C78" s="35"/>
      <c r="D78" s="73"/>
      <c r="E78" s="74"/>
      <c r="F78" s="75"/>
      <c r="G78" s="76"/>
      <c r="H78" s="76"/>
      <c r="I78" s="76"/>
      <c r="J78" s="40"/>
    </row>
    <row r="79" spans="2:10" ht="12" customHeight="1" x14ac:dyDescent="0.25">
      <c r="B79" s="3"/>
      <c r="C79" s="35"/>
      <c r="D79" s="73"/>
      <c r="E79" s="74"/>
      <c r="F79" s="75"/>
      <c r="G79" s="76"/>
      <c r="H79" s="76"/>
      <c r="I79" s="76"/>
      <c r="J79" s="40"/>
    </row>
    <row r="80" spans="2:10" x14ac:dyDescent="0.25">
      <c r="B80" s="3"/>
      <c r="C80" s="35"/>
      <c r="D80" s="73"/>
      <c r="E80" s="74"/>
      <c r="F80" s="75"/>
      <c r="G80" s="76"/>
      <c r="H80" s="76"/>
      <c r="I80" s="76"/>
      <c r="J80" s="8"/>
    </row>
    <row r="81" spans="2:10" ht="12" customHeight="1" x14ac:dyDescent="0.25">
      <c r="B81" s="3"/>
      <c r="C81" s="35"/>
      <c r="D81" s="73"/>
      <c r="E81" s="74"/>
      <c r="F81" s="75"/>
      <c r="G81" s="76"/>
      <c r="H81" s="76"/>
      <c r="I81" s="76"/>
      <c r="J81" s="8"/>
    </row>
    <row r="82" spans="2:10" x14ac:dyDescent="0.25">
      <c r="B82" s="3"/>
      <c r="C82" s="35"/>
      <c r="D82" s="73"/>
      <c r="E82" s="74"/>
      <c r="F82" s="75"/>
      <c r="G82" s="76"/>
      <c r="H82" s="76"/>
      <c r="I82" s="76"/>
      <c r="J82" s="40"/>
    </row>
    <row r="83" spans="2:10" ht="12" customHeight="1" x14ac:dyDescent="0.25">
      <c r="B83" s="3"/>
      <c r="C83" s="35"/>
      <c r="D83" s="73"/>
      <c r="E83" s="74"/>
      <c r="F83" s="75"/>
      <c r="G83" s="76"/>
      <c r="H83" s="76"/>
      <c r="I83" s="76"/>
      <c r="J83" s="9"/>
    </row>
    <row r="84" spans="2:10" ht="12" customHeight="1" x14ac:dyDescent="0.25">
      <c r="B84" s="3"/>
      <c r="C84" s="35"/>
      <c r="D84" s="73"/>
      <c r="E84" s="74"/>
      <c r="F84" s="75"/>
      <c r="G84" s="76"/>
      <c r="H84" s="76"/>
      <c r="I84" s="76"/>
      <c r="J84" s="9"/>
    </row>
    <row r="85" spans="2:10" ht="12" customHeight="1" x14ac:dyDescent="0.25">
      <c r="B85" s="3"/>
      <c r="C85" s="35"/>
      <c r="D85" s="73"/>
      <c r="E85" s="74"/>
      <c r="F85" s="75"/>
      <c r="G85" s="76"/>
      <c r="H85" s="76"/>
      <c r="I85" s="76"/>
      <c r="J85" s="9"/>
    </row>
    <row r="86" spans="2:10" x14ac:dyDescent="0.25">
      <c r="B86" s="3"/>
      <c r="C86" s="35"/>
      <c r="D86" s="73"/>
      <c r="E86" s="74"/>
      <c r="F86" s="75"/>
      <c r="G86" s="76"/>
      <c r="H86" s="76"/>
      <c r="I86" s="76"/>
      <c r="J86" s="23"/>
    </row>
    <row r="87" spans="2:10" ht="12" customHeight="1" x14ac:dyDescent="0.25">
      <c r="B87" s="3"/>
      <c r="C87" s="35"/>
      <c r="D87" s="73"/>
      <c r="E87" s="74"/>
      <c r="F87" s="75"/>
      <c r="G87" s="76"/>
      <c r="H87" s="76"/>
      <c r="I87" s="76"/>
      <c r="J87" s="3"/>
    </row>
    <row r="88" spans="2:10" x14ac:dyDescent="0.25">
      <c r="B88" s="3"/>
      <c r="C88" s="35"/>
      <c r="D88" s="73"/>
      <c r="E88" s="74"/>
      <c r="F88" s="75"/>
      <c r="G88" s="76"/>
      <c r="H88" s="76"/>
      <c r="I88" s="76"/>
      <c r="J88" s="3"/>
    </row>
    <row r="89" spans="2:10" x14ac:dyDescent="0.25">
      <c r="B89" s="3"/>
      <c r="C89" s="35"/>
      <c r="D89" s="73"/>
      <c r="E89" s="74"/>
      <c r="F89" s="75"/>
      <c r="G89" s="76"/>
      <c r="H89" s="76"/>
      <c r="I89" s="76"/>
      <c r="J89" s="3"/>
    </row>
    <row r="90" spans="2:10" x14ac:dyDescent="0.25">
      <c r="B90" s="3"/>
      <c r="C90" s="35"/>
      <c r="D90" s="73"/>
      <c r="E90" s="74"/>
      <c r="F90" s="75"/>
      <c r="G90" s="76"/>
      <c r="H90" s="76"/>
      <c r="I90" s="76"/>
      <c r="J90" s="3"/>
    </row>
    <row r="91" spans="2:10" x14ac:dyDescent="0.25">
      <c r="B91" s="3"/>
      <c r="C91" s="35"/>
      <c r="D91" s="73"/>
      <c r="E91" s="74"/>
      <c r="F91" s="75"/>
      <c r="G91" s="76"/>
      <c r="H91" s="76"/>
      <c r="I91" s="76"/>
      <c r="J91" s="3"/>
    </row>
    <row r="92" spans="2:10" x14ac:dyDescent="0.25">
      <c r="B92" s="3"/>
      <c r="C92" s="35"/>
      <c r="D92" s="73"/>
      <c r="E92" s="74"/>
      <c r="F92" s="75"/>
      <c r="G92" s="76"/>
      <c r="H92" s="76"/>
      <c r="I92" s="76"/>
      <c r="J92" s="3"/>
    </row>
    <row r="93" spans="2:10" x14ac:dyDescent="0.25">
      <c r="B93" s="3"/>
      <c r="C93" s="35"/>
      <c r="D93" s="73"/>
      <c r="E93" s="74"/>
      <c r="F93" s="75"/>
      <c r="G93" s="76"/>
      <c r="H93" s="76"/>
      <c r="I93" s="76"/>
      <c r="J93" s="3"/>
    </row>
    <row r="94" spans="2:10" x14ac:dyDescent="0.25">
      <c r="B94" s="3"/>
      <c r="C94" s="35"/>
      <c r="D94" s="73"/>
      <c r="E94" s="74"/>
      <c r="F94" s="75"/>
      <c r="G94" s="76"/>
      <c r="H94" s="76"/>
      <c r="I94" s="76"/>
      <c r="J94" s="3"/>
    </row>
    <row r="95" spans="2:10" x14ac:dyDescent="0.25">
      <c r="B95" s="3"/>
      <c r="C95" s="35"/>
      <c r="D95" s="73"/>
      <c r="E95" s="74"/>
      <c r="F95" s="75"/>
      <c r="G95" s="76"/>
      <c r="H95" s="76"/>
      <c r="I95" s="76"/>
      <c r="J95" s="3"/>
    </row>
    <row r="96" spans="2:10" x14ac:dyDescent="0.25">
      <c r="B96" s="3"/>
      <c r="C96" s="35"/>
      <c r="D96" s="73"/>
      <c r="E96" s="74"/>
      <c r="F96" s="75"/>
      <c r="G96" s="76"/>
      <c r="H96" s="76"/>
      <c r="I96" s="76"/>
      <c r="J96" s="3"/>
    </row>
    <row r="97" spans="2:10" x14ac:dyDescent="0.25">
      <c r="B97" s="3"/>
      <c r="C97" s="35"/>
      <c r="D97" s="73"/>
      <c r="E97" s="74"/>
      <c r="F97" s="75"/>
      <c r="G97" s="76"/>
      <c r="H97" s="76"/>
      <c r="I97" s="76"/>
      <c r="J97" s="3"/>
    </row>
    <row r="98" spans="2:10" x14ac:dyDescent="0.25">
      <c r="B98" s="3"/>
      <c r="C98" s="35"/>
      <c r="D98" s="73"/>
      <c r="E98" s="74"/>
      <c r="F98" s="75"/>
      <c r="G98" s="76"/>
      <c r="H98" s="76"/>
      <c r="I98" s="76"/>
      <c r="J98" s="3"/>
    </row>
    <row r="99" spans="2:10" x14ac:dyDescent="0.25">
      <c r="B99" s="3"/>
      <c r="C99" s="35"/>
      <c r="D99" s="73"/>
      <c r="E99" s="74"/>
      <c r="F99" s="75"/>
      <c r="G99" s="76"/>
      <c r="H99" s="76"/>
      <c r="I99" s="76"/>
      <c r="J99" s="3"/>
    </row>
    <row r="100" spans="2:10" x14ac:dyDescent="0.25">
      <c r="B100" s="3"/>
      <c r="C100" s="35"/>
      <c r="D100" s="73"/>
      <c r="E100" s="74"/>
      <c r="F100" s="75"/>
      <c r="G100" s="76"/>
      <c r="H100" s="76"/>
      <c r="I100" s="76"/>
      <c r="J100" s="3"/>
    </row>
    <row r="101" spans="2:10" x14ac:dyDescent="0.25">
      <c r="B101" s="3"/>
      <c r="C101" s="35"/>
      <c r="D101" s="73"/>
      <c r="E101" s="74"/>
      <c r="F101" s="75"/>
      <c r="G101" s="76"/>
      <c r="H101" s="76"/>
      <c r="I101" s="76"/>
      <c r="J101" s="3"/>
    </row>
    <row r="102" spans="2:10" x14ac:dyDescent="0.25">
      <c r="B102" s="3"/>
      <c r="C102" s="35"/>
      <c r="D102" s="73"/>
      <c r="E102" s="74"/>
      <c r="F102" s="75"/>
      <c r="G102" s="76"/>
      <c r="H102" s="76"/>
      <c r="I102" s="76"/>
      <c r="J102" s="3"/>
    </row>
    <row r="103" spans="2:10" x14ac:dyDescent="0.25">
      <c r="B103" s="3"/>
      <c r="C103" s="35"/>
      <c r="D103" s="73"/>
      <c r="E103" s="74"/>
      <c r="F103" s="75"/>
      <c r="G103" s="76"/>
      <c r="H103" s="76"/>
      <c r="I103" s="76"/>
      <c r="J103" s="3"/>
    </row>
    <row r="104" spans="2:10" x14ac:dyDescent="0.25">
      <c r="B104" s="3"/>
      <c r="C104" s="35"/>
      <c r="D104" s="73"/>
      <c r="E104" s="74"/>
      <c r="F104" s="75"/>
      <c r="G104" s="76"/>
      <c r="H104" s="76"/>
      <c r="I104" s="76"/>
      <c r="J104" s="3"/>
    </row>
    <row r="105" spans="2:10" x14ac:dyDescent="0.25">
      <c r="B105" s="3"/>
      <c r="C105" s="35"/>
      <c r="D105" s="73"/>
      <c r="E105" s="74"/>
      <c r="F105" s="75"/>
      <c r="G105" s="76"/>
      <c r="H105" s="76"/>
      <c r="I105" s="76"/>
      <c r="J105" s="3"/>
    </row>
    <row r="106" spans="2:10" x14ac:dyDescent="0.25">
      <c r="B106" s="3"/>
      <c r="C106" s="35"/>
      <c r="D106" s="73"/>
      <c r="E106" s="74"/>
      <c r="F106" s="75"/>
      <c r="G106" s="76"/>
      <c r="H106" s="76"/>
      <c r="I106" s="76"/>
      <c r="J106" s="3"/>
    </row>
    <row r="107" spans="2:10" x14ac:dyDescent="0.25">
      <c r="B107" s="3"/>
      <c r="C107" s="35"/>
      <c r="D107" s="73"/>
      <c r="E107" s="74"/>
      <c r="F107" s="75"/>
      <c r="G107" s="76"/>
      <c r="H107" s="76"/>
      <c r="I107" s="76"/>
      <c r="J107" s="3"/>
    </row>
    <row r="108" spans="2:10" x14ac:dyDescent="0.25">
      <c r="B108" s="3"/>
      <c r="C108" s="35"/>
      <c r="D108" s="73"/>
      <c r="E108" s="74"/>
      <c r="F108" s="75"/>
      <c r="G108" s="76"/>
      <c r="H108" s="76"/>
      <c r="I108" s="76"/>
      <c r="J108" s="3"/>
    </row>
    <row r="109" spans="2:10" x14ac:dyDescent="0.25">
      <c r="B109" s="3"/>
      <c r="C109" s="35"/>
      <c r="D109" s="73"/>
      <c r="E109" s="74"/>
      <c r="F109" s="75"/>
      <c r="G109" s="76"/>
      <c r="H109" s="76"/>
      <c r="I109" s="76"/>
      <c r="J109" s="3"/>
    </row>
    <row r="110" spans="2:10" x14ac:dyDescent="0.25">
      <c r="B110" s="3"/>
      <c r="C110" s="35"/>
      <c r="D110" s="73"/>
      <c r="E110" s="74"/>
      <c r="F110" s="75"/>
      <c r="G110" s="76"/>
      <c r="H110" s="76"/>
      <c r="I110" s="76"/>
      <c r="J110" s="3"/>
    </row>
    <row r="111" spans="2:10" x14ac:dyDescent="0.25">
      <c r="B111" s="3"/>
      <c r="C111" s="35"/>
      <c r="D111" s="73"/>
      <c r="E111" s="74"/>
      <c r="F111" s="75"/>
      <c r="G111" s="76"/>
      <c r="H111" s="76"/>
      <c r="I111" s="76"/>
      <c r="J111" s="3"/>
    </row>
    <row r="112" spans="2:10" x14ac:dyDescent="0.25">
      <c r="B112" s="3"/>
      <c r="C112" s="35"/>
      <c r="D112" s="73"/>
      <c r="E112" s="74"/>
      <c r="F112" s="75"/>
      <c r="G112" s="76"/>
      <c r="H112" s="76"/>
      <c r="I112" s="76"/>
      <c r="J112" s="3"/>
    </row>
    <row r="113" spans="2:10" x14ac:dyDescent="0.25">
      <c r="B113" s="3"/>
      <c r="C113" s="35"/>
      <c r="D113" s="73"/>
      <c r="E113" s="74"/>
      <c r="F113" s="75"/>
      <c r="G113" s="76"/>
      <c r="H113" s="76"/>
      <c r="I113" s="76"/>
      <c r="J113" s="3"/>
    </row>
    <row r="114" spans="2:10" x14ac:dyDescent="0.25">
      <c r="B114" s="3"/>
      <c r="C114" s="35"/>
      <c r="D114" s="73"/>
      <c r="E114" s="74"/>
      <c r="F114" s="75"/>
      <c r="G114" s="76"/>
      <c r="H114" s="76"/>
      <c r="I114" s="76"/>
      <c r="J114" s="3"/>
    </row>
    <row r="115" spans="2:10" x14ac:dyDescent="0.25">
      <c r="B115" s="3"/>
      <c r="C115" s="35"/>
      <c r="D115" s="73"/>
      <c r="E115" s="74"/>
      <c r="F115" s="75"/>
      <c r="G115" s="76"/>
      <c r="H115" s="76"/>
      <c r="I115" s="76"/>
      <c r="J115" s="3"/>
    </row>
    <row r="116" spans="2:10" x14ac:dyDescent="0.25">
      <c r="B116" s="3"/>
      <c r="C116" s="35"/>
      <c r="D116" s="73"/>
      <c r="E116" s="74"/>
      <c r="F116" s="75"/>
      <c r="G116" s="76"/>
      <c r="H116" s="76"/>
      <c r="I116" s="76"/>
      <c r="J116" s="3"/>
    </row>
    <row r="117" spans="2:10" x14ac:dyDescent="0.25">
      <c r="B117" s="3"/>
      <c r="C117" s="35"/>
      <c r="D117" s="73"/>
      <c r="E117" s="74"/>
      <c r="F117" s="75"/>
      <c r="G117" s="76"/>
      <c r="H117" s="76"/>
      <c r="I117" s="76"/>
      <c r="J117" s="3"/>
    </row>
    <row r="118" spans="2:10" x14ac:dyDescent="0.25">
      <c r="B118" s="3"/>
      <c r="C118" s="35"/>
      <c r="D118" s="73"/>
      <c r="E118" s="74"/>
      <c r="F118" s="75"/>
      <c r="G118" s="76"/>
      <c r="H118" s="76"/>
      <c r="I118" s="76"/>
      <c r="J118" s="3"/>
    </row>
    <row r="119" spans="2:10" x14ac:dyDescent="0.25">
      <c r="B119" s="3"/>
      <c r="C119" s="35"/>
      <c r="D119" s="73"/>
      <c r="E119" s="74"/>
      <c r="F119" s="75"/>
      <c r="G119" s="76"/>
      <c r="H119" s="76"/>
      <c r="I119" s="76"/>
      <c r="J119" s="3"/>
    </row>
    <row r="120" spans="2:10" x14ac:dyDescent="0.25">
      <c r="B120" s="3"/>
      <c r="C120" s="35"/>
      <c r="D120" s="73"/>
      <c r="E120" s="74"/>
      <c r="F120" s="75"/>
      <c r="G120" s="76"/>
      <c r="H120" s="76"/>
      <c r="I120" s="76"/>
      <c r="J120" s="3"/>
    </row>
    <row r="121" spans="2:10" x14ac:dyDescent="0.25">
      <c r="B121" s="3"/>
      <c r="C121" s="35"/>
      <c r="D121" s="73"/>
      <c r="E121" s="74"/>
      <c r="F121" s="75"/>
      <c r="G121" s="76"/>
      <c r="H121" s="76"/>
      <c r="I121" s="76"/>
      <c r="J121" s="3"/>
    </row>
    <row r="122" spans="2:10" x14ac:dyDescent="0.25">
      <c r="B122" s="3"/>
      <c r="C122" s="35"/>
      <c r="D122" s="73"/>
      <c r="E122" s="74"/>
      <c r="F122" s="75"/>
      <c r="G122" s="76"/>
      <c r="H122" s="76"/>
      <c r="I122" s="76"/>
      <c r="J122" s="3"/>
    </row>
    <row r="123" spans="2:10" x14ac:dyDescent="0.25">
      <c r="B123" s="3"/>
      <c r="C123" s="35"/>
      <c r="D123" s="73"/>
      <c r="E123" s="74"/>
      <c r="F123" s="75"/>
      <c r="G123" s="76"/>
      <c r="H123" s="76"/>
      <c r="I123" s="76"/>
      <c r="J123" s="3"/>
    </row>
    <row r="124" spans="2:10" x14ac:dyDescent="0.25">
      <c r="B124" s="3"/>
      <c r="C124" s="35"/>
      <c r="D124" s="73"/>
      <c r="E124" s="74"/>
      <c r="F124" s="75"/>
      <c r="G124" s="76"/>
      <c r="H124" s="76"/>
      <c r="I124" s="76"/>
      <c r="J124" s="3"/>
    </row>
    <row r="125" spans="2:10" x14ac:dyDescent="0.25">
      <c r="B125" s="3"/>
      <c r="C125" s="35"/>
      <c r="D125" s="73"/>
      <c r="E125" s="74"/>
      <c r="F125" s="75"/>
      <c r="G125" s="76"/>
      <c r="H125" s="76"/>
      <c r="I125" s="76"/>
      <c r="J125" s="3"/>
    </row>
    <row r="126" spans="2:10" x14ac:dyDescent="0.25">
      <c r="B126" s="3"/>
      <c r="C126" s="35"/>
      <c r="D126" s="73"/>
      <c r="E126" s="74"/>
      <c r="F126" s="75"/>
      <c r="G126" s="76"/>
      <c r="H126" s="76"/>
      <c r="I126" s="76"/>
      <c r="J126" s="3"/>
    </row>
    <row r="127" spans="2:10" x14ac:dyDescent="0.25">
      <c r="B127" s="3"/>
      <c r="C127" s="35"/>
      <c r="D127" s="73"/>
      <c r="E127" s="74"/>
      <c r="F127" s="75"/>
      <c r="G127" s="76"/>
      <c r="H127" s="76"/>
      <c r="I127" s="76"/>
      <c r="J127" s="3"/>
    </row>
    <row r="128" spans="2:10" x14ac:dyDescent="0.25">
      <c r="B128" s="3"/>
      <c r="C128" s="35"/>
      <c r="D128" s="73"/>
      <c r="E128" s="74"/>
      <c r="F128" s="75"/>
      <c r="G128" s="76"/>
      <c r="H128" s="76"/>
      <c r="I128" s="76"/>
      <c r="J128" s="3"/>
    </row>
    <row r="129" spans="2:10" x14ac:dyDescent="0.25">
      <c r="B129" s="3"/>
      <c r="C129" s="35"/>
      <c r="D129" s="73"/>
      <c r="E129" s="74"/>
      <c r="F129" s="75"/>
      <c r="G129" s="76"/>
      <c r="H129" s="76"/>
      <c r="I129" s="76"/>
      <c r="J129" s="3"/>
    </row>
    <row r="130" spans="2:10" x14ac:dyDescent="0.25">
      <c r="B130" s="3"/>
      <c r="C130" s="35"/>
      <c r="D130" s="73"/>
      <c r="E130" s="74"/>
      <c r="F130" s="75"/>
      <c r="G130" s="76"/>
      <c r="H130" s="76"/>
      <c r="I130" s="76"/>
      <c r="J130" s="3"/>
    </row>
    <row r="131" spans="2:10" x14ac:dyDescent="0.25">
      <c r="B131" s="3"/>
      <c r="C131" s="35"/>
      <c r="D131" s="73"/>
      <c r="E131" s="74"/>
      <c r="F131" s="75"/>
      <c r="G131" s="76"/>
      <c r="H131" s="76"/>
      <c r="I131" s="76"/>
      <c r="J131" s="3"/>
    </row>
    <row r="132" spans="2:10" x14ac:dyDescent="0.25">
      <c r="B132" s="3"/>
      <c r="C132" s="35"/>
      <c r="D132" s="73"/>
      <c r="E132" s="74"/>
      <c r="F132" s="75"/>
      <c r="G132" s="76"/>
      <c r="H132" s="76"/>
      <c r="I132" s="76"/>
      <c r="J132" s="3"/>
    </row>
    <row r="133" spans="2:10" x14ac:dyDescent="0.25">
      <c r="B133" s="3"/>
      <c r="C133" s="35"/>
      <c r="D133" s="73"/>
      <c r="E133" s="74"/>
      <c r="F133" s="75"/>
      <c r="G133" s="76"/>
      <c r="H133" s="76"/>
      <c r="I133" s="76"/>
      <c r="J133" s="3"/>
    </row>
    <row r="134" spans="2:10" x14ac:dyDescent="0.25">
      <c r="B134" s="3"/>
      <c r="C134" s="35"/>
      <c r="D134" s="73"/>
      <c r="E134" s="74"/>
      <c r="F134" s="75"/>
      <c r="G134" s="76"/>
      <c r="H134" s="76"/>
      <c r="I134" s="76"/>
      <c r="J134" s="3"/>
    </row>
    <row r="135" spans="2:10" x14ac:dyDescent="0.25">
      <c r="B135" s="3"/>
      <c r="C135" s="35"/>
      <c r="D135" s="73"/>
      <c r="E135" s="74"/>
      <c r="F135" s="75"/>
      <c r="G135" s="76"/>
      <c r="H135" s="76"/>
      <c r="I135" s="76"/>
      <c r="J135" s="3"/>
    </row>
    <row r="136" spans="2:10" x14ac:dyDescent="0.25">
      <c r="B136" s="3"/>
      <c r="C136" s="35"/>
      <c r="D136" s="73"/>
      <c r="E136" s="74"/>
      <c r="F136" s="75"/>
      <c r="G136" s="76"/>
      <c r="H136" s="76"/>
      <c r="I136" s="76"/>
      <c r="J136" s="3"/>
    </row>
    <row r="137" spans="2:10" x14ac:dyDescent="0.25">
      <c r="B137" s="3"/>
      <c r="C137" s="3"/>
      <c r="D137" s="3"/>
      <c r="E137" s="3"/>
      <c r="F137" s="3"/>
      <c r="G137" s="3"/>
      <c r="H137" s="3"/>
      <c r="I137" s="76"/>
      <c r="J137" s="3"/>
    </row>
    <row r="138" spans="2:10" x14ac:dyDescent="0.25">
      <c r="B138" s="3"/>
      <c r="C138" s="3"/>
      <c r="D138" s="3"/>
      <c r="E138" s="3"/>
      <c r="F138" s="3"/>
      <c r="G138" s="3"/>
      <c r="H138" s="3"/>
      <c r="I138" s="3"/>
      <c r="J138" s="3"/>
    </row>
  </sheetData>
  <printOptions horizontalCentered="1"/>
  <pageMargins left="0.45" right="0.2" top="0.75" bottom="0.25" header="0.3" footer="0.3"/>
  <pageSetup orientation="portrait" r:id="rId1"/>
  <headerFooter>
    <oddHeader>&amp;C&amp;"Times New Roman,Bold"&amp;16LWG January, 2016</oddHeader>
    <oddFooter>&amp;C&amp;"Times New Roman,Italic"&amp;8USDA is an Equal Opportunity Provider and Employer</oddFooter>
  </headerFooter>
  <rowBreaks count="3" manualBreakCount="3">
    <brk id="43" max="9" man="1"/>
    <brk id="84" max="9" man="1"/>
    <brk id="118" max="10"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J103"/>
  <sheetViews>
    <sheetView zoomScaleNormal="100" workbookViewId="0">
      <selection activeCell="L21" sqref="L21"/>
    </sheetView>
  </sheetViews>
  <sheetFormatPr defaultRowHeight="15" x14ac:dyDescent="0.25"/>
  <cols>
    <col min="1" max="1" width="1.7109375" style="94" customWidth="1"/>
    <col min="2" max="2" width="1.28515625" style="94" customWidth="1"/>
    <col min="3" max="3" width="12" style="94" customWidth="1"/>
    <col min="4" max="4" width="6.5703125" style="94" bestFit="1" customWidth="1"/>
    <col min="5" max="5" width="30.28515625" style="94" customWidth="1"/>
    <col min="6" max="6" width="9.42578125" style="94" customWidth="1"/>
    <col min="7" max="7" width="10.85546875" style="94" customWidth="1"/>
    <col min="8" max="8" width="12.140625" style="94" bestFit="1" customWidth="1"/>
    <col min="9" max="9" width="9.85546875" style="94" customWidth="1"/>
    <col min="10" max="10" width="1.7109375" style="94" customWidth="1"/>
    <col min="11" max="16384" width="9.140625" style="94"/>
  </cols>
  <sheetData>
    <row r="1" spans="2:10" ht="5.25" customHeight="1" x14ac:dyDescent="0.25"/>
    <row r="2" spans="2:10" ht="18.75" x14ac:dyDescent="0.3">
      <c r="B2" s="5" t="s">
        <v>399</v>
      </c>
    </row>
    <row r="3" spans="2:10" ht="15" customHeight="1" x14ac:dyDescent="0.3">
      <c r="B3" s="5"/>
      <c r="C3" s="4"/>
      <c r="D3" s="4"/>
    </row>
    <row r="4" spans="2:10" ht="21" customHeight="1" x14ac:dyDescent="0.3">
      <c r="B4" s="5"/>
      <c r="E4" s="62">
        <v>1</v>
      </c>
      <c r="F4" s="62">
        <v>3</v>
      </c>
      <c r="G4" s="62">
        <v>4</v>
      </c>
      <c r="H4" s="62">
        <v>5</v>
      </c>
    </row>
    <row r="5" spans="2:10" ht="14.25" customHeight="1" x14ac:dyDescent="0.25">
      <c r="B5" s="4"/>
      <c r="E5" s="15"/>
      <c r="F5" s="15"/>
      <c r="G5" s="15"/>
      <c r="H5" s="15"/>
    </row>
    <row r="6" spans="2:10" ht="14.25" customHeight="1" x14ac:dyDescent="0.25">
      <c r="B6" s="4"/>
      <c r="E6" s="15"/>
      <c r="F6" s="15"/>
      <c r="G6" s="15"/>
      <c r="H6" s="15"/>
    </row>
    <row r="7" spans="2:10" ht="26.25" customHeight="1" x14ac:dyDescent="0.25">
      <c r="C7" s="18" t="s">
        <v>372</v>
      </c>
      <c r="D7" s="18" t="s">
        <v>239</v>
      </c>
      <c r="E7" s="65" t="s">
        <v>398</v>
      </c>
      <c r="F7" s="36" t="s">
        <v>380</v>
      </c>
      <c r="G7" s="20" t="s">
        <v>381</v>
      </c>
      <c r="H7" s="20" t="s">
        <v>383</v>
      </c>
      <c r="I7" s="20" t="s">
        <v>382</v>
      </c>
      <c r="J7" s="18"/>
    </row>
    <row r="8" spans="2:10" s="15" customFormat="1" ht="12.75" x14ac:dyDescent="0.2">
      <c r="B8" s="37"/>
      <c r="C8" s="38" t="str">
        <f>RAW_2015!C1271</f>
        <v>Big Bend</v>
      </c>
      <c r="D8" s="69">
        <f>RAW_2015!D1271</f>
        <v>1</v>
      </c>
      <c r="E8" s="70" t="str">
        <f>RAW_2015!E1271</f>
        <v>RCPP</v>
      </c>
      <c r="F8" s="71">
        <f>I8/$I$11</f>
        <v>0.379746835443038</v>
      </c>
      <c r="G8" s="72">
        <f>RAW_2015!F1271</f>
        <v>1200</v>
      </c>
      <c r="H8" s="72">
        <f>RAW_2015!G1271</f>
        <v>10</v>
      </c>
      <c r="I8" s="72">
        <f>G8*H8</f>
        <v>12000</v>
      </c>
      <c r="J8" s="37"/>
    </row>
    <row r="9" spans="2:10" ht="15" customHeight="1" x14ac:dyDescent="0.25">
      <c r="B9" s="3"/>
      <c r="C9" s="35"/>
      <c r="D9" s="73">
        <f>RAW_2015!D1272</f>
        <v>2</v>
      </c>
      <c r="E9" s="74" t="str">
        <f>RAW_2015!E1272</f>
        <v>PSHIP (Salmon Recovery)</v>
      </c>
      <c r="F9" s="75">
        <f>I9/$I$11</f>
        <v>0.14556962025316456</v>
      </c>
      <c r="G9" s="76">
        <f>RAW_2015!F1272</f>
        <v>92</v>
      </c>
      <c r="H9" s="76">
        <f>RAW_2015!G1272</f>
        <v>50</v>
      </c>
      <c r="I9" s="76">
        <f t="shared" ref="I9:I33" si="0">G9*H9</f>
        <v>4600</v>
      </c>
      <c r="J9" s="8"/>
    </row>
    <row r="10" spans="2:10" ht="15" customHeight="1" x14ac:dyDescent="0.25">
      <c r="B10" s="7"/>
      <c r="C10" s="39"/>
      <c r="D10" s="79">
        <f>RAW_2015!D1273</f>
        <v>3</v>
      </c>
      <c r="E10" s="80" t="str">
        <f>RAW_2015!E1273</f>
        <v>Sentinel Lands (with DOD Lands)</v>
      </c>
      <c r="F10" s="81">
        <f>I10/$I$11</f>
        <v>0.47468354430379744</v>
      </c>
      <c r="G10" s="82">
        <f>RAW_2015!F1273</f>
        <v>15000</v>
      </c>
      <c r="H10" s="82">
        <f>RAW_2015!G1273</f>
        <v>1</v>
      </c>
      <c r="I10" s="82">
        <f t="shared" si="0"/>
        <v>15000</v>
      </c>
      <c r="J10" s="10"/>
    </row>
    <row r="11" spans="2:10" ht="15" customHeight="1" x14ac:dyDescent="0.25">
      <c r="B11" s="3"/>
      <c r="C11" s="35"/>
      <c r="D11" s="73"/>
      <c r="E11" s="74"/>
      <c r="F11" s="75"/>
      <c r="G11" s="76"/>
      <c r="H11" s="76"/>
      <c r="I11" s="76">
        <f>SUM(I8:I10)</f>
        <v>31600</v>
      </c>
      <c r="J11" s="8"/>
    </row>
    <row r="12" spans="2:10" ht="15" customHeight="1" x14ac:dyDescent="0.25">
      <c r="B12" s="3"/>
      <c r="C12" s="35"/>
      <c r="D12" s="73"/>
      <c r="E12" s="74"/>
      <c r="F12" s="75"/>
      <c r="G12" s="76"/>
      <c r="H12" s="76"/>
      <c r="I12" s="76"/>
      <c r="J12" s="8"/>
    </row>
    <row r="13" spans="2:10" ht="15" customHeight="1" x14ac:dyDescent="0.25">
      <c r="B13" s="6"/>
      <c r="C13" s="38" t="str">
        <f>RAW_2015!C1274</f>
        <v>North Central</v>
      </c>
      <c r="D13" s="69">
        <f>RAW_2015!D1274</f>
        <v>1</v>
      </c>
      <c r="E13" s="70" t="str">
        <f>RAW_2015!E1274</f>
        <v>RCPP</v>
      </c>
      <c r="F13" s="71">
        <f>I13/$I$17</f>
        <v>2.336448598130841E-2</v>
      </c>
      <c r="G13" s="72">
        <f>RAW_2015!F1274</f>
        <v>50</v>
      </c>
      <c r="H13" s="72">
        <f>RAW_2015!G1274</f>
        <v>10</v>
      </c>
      <c r="I13" s="72">
        <f t="shared" si="0"/>
        <v>500</v>
      </c>
      <c r="J13" s="84"/>
    </row>
    <row r="14" spans="2:10" ht="15" customHeight="1" x14ac:dyDescent="0.25">
      <c r="B14" s="3"/>
      <c r="C14" s="35"/>
      <c r="D14" s="73">
        <f>RAW_2015!D1275</f>
        <v>2</v>
      </c>
      <c r="E14" s="74" t="str">
        <f>RAW_2015!E1275</f>
        <v>PSHIP (Salmon Recovery)</v>
      </c>
      <c r="F14" s="75">
        <f t="shared" ref="F14:F15" si="1">I14/$I$17</f>
        <v>3.5046728971962614E-2</v>
      </c>
      <c r="G14" s="76">
        <f>RAW_2015!F1275</f>
        <v>50</v>
      </c>
      <c r="H14" s="76">
        <f>RAW_2015!G1275</f>
        <v>15</v>
      </c>
      <c r="I14" s="76">
        <f t="shared" si="0"/>
        <v>750</v>
      </c>
      <c r="J14" s="40"/>
    </row>
    <row r="15" spans="2:10" ht="15" customHeight="1" x14ac:dyDescent="0.25">
      <c r="B15" s="3"/>
      <c r="C15" s="35"/>
      <c r="D15" s="73">
        <f>RAW_2015!D1276</f>
        <v>3</v>
      </c>
      <c r="E15" s="74" t="str">
        <f>RAW_2015!E1276</f>
        <v>Wildfire</v>
      </c>
      <c r="F15" s="75">
        <f t="shared" si="1"/>
        <v>0.93457943925233644</v>
      </c>
      <c r="G15" s="76">
        <f>RAW_2015!F1276</f>
        <v>2000</v>
      </c>
      <c r="H15" s="76">
        <f>RAW_2015!G1276</f>
        <v>10</v>
      </c>
      <c r="I15" s="76">
        <f t="shared" si="0"/>
        <v>20000</v>
      </c>
      <c r="J15" s="8"/>
    </row>
    <row r="16" spans="2:10" ht="15" customHeight="1" x14ac:dyDescent="0.25">
      <c r="B16" s="7"/>
      <c r="C16" s="39"/>
      <c r="D16" s="79">
        <f>RAW_2015!D1277</f>
        <v>4</v>
      </c>
      <c r="E16" s="80" t="str">
        <f>RAW_2015!E1277</f>
        <v>Sentinel Lands (with DOD Lands)</v>
      </c>
      <c r="F16" s="81">
        <f>I16/$I$17</f>
        <v>7.0093457943925233E-3</v>
      </c>
      <c r="G16" s="82">
        <f>RAW_2015!F1277</f>
        <v>15</v>
      </c>
      <c r="H16" s="82">
        <f>RAW_2015!G1277</f>
        <v>10</v>
      </c>
      <c r="I16" s="82">
        <f t="shared" si="0"/>
        <v>150</v>
      </c>
      <c r="J16" s="10"/>
    </row>
    <row r="17" spans="2:10" ht="15" customHeight="1" x14ac:dyDescent="0.25">
      <c r="B17" s="3"/>
      <c r="C17" s="35"/>
      <c r="D17" s="73"/>
      <c r="E17" s="74"/>
      <c r="F17" s="75"/>
      <c r="G17" s="76"/>
      <c r="H17" s="76"/>
      <c r="I17" s="76">
        <f>SUM(I13:I16)</f>
        <v>21400</v>
      </c>
      <c r="J17" s="8"/>
    </row>
    <row r="18" spans="2:10" ht="15" customHeight="1" x14ac:dyDescent="0.25">
      <c r="B18" s="3"/>
      <c r="C18" s="35"/>
      <c r="D18" s="73"/>
      <c r="E18" s="74"/>
      <c r="F18" s="75"/>
      <c r="G18" s="76"/>
      <c r="H18" s="76"/>
      <c r="I18" s="76"/>
      <c r="J18" s="8"/>
    </row>
    <row r="19" spans="2:10" ht="15" customHeight="1" x14ac:dyDescent="0.25">
      <c r="B19" s="28"/>
      <c r="C19" s="89" t="str">
        <f>RAW_2015!C1278</f>
        <v>Northeast</v>
      </c>
      <c r="D19" s="95">
        <f>RAW_2015!D1278</f>
        <v>1</v>
      </c>
      <c r="E19" s="96" t="str">
        <f>RAW_2015!E1278</f>
        <v>Wildfire</v>
      </c>
      <c r="F19" s="97">
        <v>1</v>
      </c>
      <c r="G19" s="98">
        <f>RAW_2015!F1278</f>
        <v>1000</v>
      </c>
      <c r="H19" s="98">
        <f>RAW_2015!G1278</f>
        <v>10</v>
      </c>
      <c r="I19" s="98">
        <f t="shared" si="0"/>
        <v>10000</v>
      </c>
      <c r="J19" s="99"/>
    </row>
    <row r="20" spans="2:10" ht="15" customHeight="1" x14ac:dyDescent="0.25">
      <c r="B20" s="3"/>
      <c r="C20" s="35"/>
      <c r="D20" s="73"/>
      <c r="E20" s="74"/>
      <c r="F20" s="75"/>
      <c r="G20" s="76"/>
      <c r="H20" s="76"/>
      <c r="I20" s="76">
        <f>I19</f>
        <v>10000</v>
      </c>
      <c r="J20" s="8"/>
    </row>
    <row r="21" spans="2:10" ht="15" customHeight="1" x14ac:dyDescent="0.25">
      <c r="B21" s="3"/>
      <c r="C21" s="35"/>
      <c r="D21" s="73"/>
      <c r="E21" s="74"/>
      <c r="F21" s="75"/>
      <c r="G21" s="76"/>
      <c r="H21" s="76"/>
      <c r="I21" s="76"/>
      <c r="J21" s="8"/>
    </row>
    <row r="22" spans="2:10" ht="15" customHeight="1" x14ac:dyDescent="0.25">
      <c r="B22" s="91"/>
      <c r="C22" s="38" t="s">
        <v>158</v>
      </c>
      <c r="D22" s="69">
        <f>RAW_2015!D1279</f>
        <v>1</v>
      </c>
      <c r="E22" s="70" t="str">
        <f>RAW_2015!E1279</f>
        <v>PSHIP (Salmon Recovery)</v>
      </c>
      <c r="F22" s="71">
        <f>I22/$I$25</f>
        <v>0.569620253164557</v>
      </c>
      <c r="G22" s="72">
        <f>RAW_2015!F1279</f>
        <v>30</v>
      </c>
      <c r="H22" s="72">
        <f>RAW_2015!G1279</f>
        <v>15</v>
      </c>
      <c r="I22" s="72">
        <f t="shared" si="0"/>
        <v>450</v>
      </c>
      <c r="J22" s="6"/>
    </row>
    <row r="23" spans="2:10" ht="15" customHeight="1" x14ac:dyDescent="0.25">
      <c r="B23" s="3"/>
      <c r="C23" s="35"/>
      <c r="D23" s="73">
        <f>RAW_2015!D1280</f>
        <v>2</v>
      </c>
      <c r="E23" s="74" t="str">
        <f>RAW_2015!E1280</f>
        <v>RCPP</v>
      </c>
      <c r="F23" s="75">
        <f t="shared" ref="F23:F24" si="2">I23/$I$25</f>
        <v>0.379746835443038</v>
      </c>
      <c r="G23" s="76">
        <f>RAW_2015!F1280</f>
        <v>15</v>
      </c>
      <c r="H23" s="76">
        <f>RAW_2015!G1280</f>
        <v>20</v>
      </c>
      <c r="I23" s="76">
        <f t="shared" si="0"/>
        <v>300</v>
      </c>
      <c r="J23" s="35"/>
    </row>
    <row r="24" spans="2:10" ht="15" customHeight="1" x14ac:dyDescent="0.25">
      <c r="B24" s="7"/>
      <c r="C24" s="39"/>
      <c r="D24" s="79">
        <f>RAW_2015!D1281</f>
        <v>3</v>
      </c>
      <c r="E24" s="80" t="str">
        <f>RAW_2015!E1281</f>
        <v>Shellfish</v>
      </c>
      <c r="F24" s="81">
        <f t="shared" si="2"/>
        <v>5.0632911392405063E-2</v>
      </c>
      <c r="G24" s="82">
        <f>RAW_2015!F1281</f>
        <v>10</v>
      </c>
      <c r="H24" s="82">
        <f>RAW_2015!G1281</f>
        <v>4</v>
      </c>
      <c r="I24" s="82">
        <f t="shared" si="0"/>
        <v>40</v>
      </c>
      <c r="J24" s="10"/>
    </row>
    <row r="25" spans="2:10" ht="15" customHeight="1" x14ac:dyDescent="0.25">
      <c r="B25" s="3"/>
      <c r="C25" s="35"/>
      <c r="D25" s="73"/>
      <c r="E25" s="74"/>
      <c r="F25" s="75"/>
      <c r="G25" s="76"/>
      <c r="H25" s="76"/>
      <c r="I25" s="76">
        <f>SUM(I22:I24)</f>
        <v>790</v>
      </c>
      <c r="J25" s="8"/>
    </row>
    <row r="26" spans="2:10" ht="15" customHeight="1" x14ac:dyDescent="0.25">
      <c r="B26" s="3"/>
      <c r="C26" s="35"/>
      <c r="D26" s="73"/>
      <c r="E26" s="74"/>
      <c r="F26" s="75"/>
      <c r="G26" s="76"/>
      <c r="H26" s="76"/>
      <c r="I26" s="76"/>
      <c r="J26" s="8"/>
    </row>
    <row r="27" spans="2:10" ht="15" customHeight="1" x14ac:dyDescent="0.25">
      <c r="B27" s="28"/>
      <c r="C27" s="89" t="str">
        <f>RAW_2015!C1282</f>
        <v>Palouse</v>
      </c>
      <c r="D27" s="95">
        <f>RAW_2015!D1282</f>
        <v>1</v>
      </c>
      <c r="E27" s="96" t="str">
        <f>RAW_2015!E1282</f>
        <v>RCPP</v>
      </c>
      <c r="F27" s="97">
        <v>1</v>
      </c>
      <c r="G27" s="98">
        <f>RAW_2015!F1282</f>
        <v>400</v>
      </c>
      <c r="H27" s="98">
        <f>RAW_2015!G1282</f>
        <v>10</v>
      </c>
      <c r="I27" s="98">
        <f t="shared" si="0"/>
        <v>4000</v>
      </c>
      <c r="J27" s="99"/>
    </row>
    <row r="28" spans="2:10" ht="15" customHeight="1" x14ac:dyDescent="0.25">
      <c r="B28" s="3"/>
      <c r="C28" s="35"/>
      <c r="D28" s="73"/>
      <c r="E28" s="74"/>
      <c r="F28" s="75"/>
      <c r="G28" s="76"/>
      <c r="H28" s="76"/>
      <c r="I28" s="76">
        <f>I27</f>
        <v>4000</v>
      </c>
      <c r="J28" s="8"/>
    </row>
    <row r="29" spans="2:10" ht="15" customHeight="1" x14ac:dyDescent="0.25">
      <c r="B29" s="3"/>
      <c r="C29" s="35"/>
      <c r="D29" s="73"/>
      <c r="E29" s="74"/>
      <c r="F29" s="75"/>
      <c r="G29" s="76"/>
      <c r="H29" s="76"/>
      <c r="I29" s="76"/>
      <c r="J29" s="8"/>
    </row>
    <row r="30" spans="2:10" ht="15" customHeight="1" x14ac:dyDescent="0.25">
      <c r="B30" s="6"/>
      <c r="C30" s="38" t="str">
        <f>RAW_2015!C1283</f>
        <v>Puget Sound</v>
      </c>
      <c r="D30" s="69">
        <f>RAW_2015!D1283</f>
        <v>1</v>
      </c>
      <c r="E30" s="70" t="str">
        <f>RAW_2015!E1283</f>
        <v>PSHIP (Salmon Recovery)</v>
      </c>
      <c r="F30" s="71">
        <f>I30/$I$34</f>
        <v>0.27272727272727271</v>
      </c>
      <c r="G30" s="72">
        <f>RAW_2015!F1283</f>
        <v>45</v>
      </c>
      <c r="H30" s="72">
        <f>RAW_2015!G1283</f>
        <v>4</v>
      </c>
      <c r="I30" s="72">
        <f t="shared" si="0"/>
        <v>180</v>
      </c>
      <c r="J30" s="84"/>
    </row>
    <row r="31" spans="2:10" x14ac:dyDescent="0.25">
      <c r="B31" s="3"/>
      <c r="C31" s="35"/>
      <c r="D31" s="73">
        <f>RAW_2015!D1284</f>
        <v>2</v>
      </c>
      <c r="E31" s="74" t="str">
        <f>RAW_2015!E1284</f>
        <v>Sentinel Lands (with DOD Lands)</v>
      </c>
      <c r="F31" s="75">
        <f t="shared" ref="F31:F33" si="3">I31/$I$34</f>
        <v>0.30303030303030304</v>
      </c>
      <c r="G31" s="76">
        <f>RAW_2015!F1284</f>
        <v>100</v>
      </c>
      <c r="H31" s="76">
        <f>RAW_2015!G1284</f>
        <v>2</v>
      </c>
      <c r="I31" s="76">
        <f t="shared" si="0"/>
        <v>200</v>
      </c>
      <c r="J31" s="40"/>
    </row>
    <row r="32" spans="2:10" ht="12" customHeight="1" x14ac:dyDescent="0.25">
      <c r="B32" s="3"/>
      <c r="C32" s="35"/>
      <c r="D32" s="73">
        <f>RAW_2015!D1285</f>
        <v>3</v>
      </c>
      <c r="E32" s="74" t="str">
        <f>RAW_2015!E1285</f>
        <v>Shellfish</v>
      </c>
      <c r="F32" s="75">
        <f t="shared" si="3"/>
        <v>0.12121212121212122</v>
      </c>
      <c r="G32" s="76">
        <f>RAW_2015!F1285</f>
        <v>20</v>
      </c>
      <c r="H32" s="76">
        <f>RAW_2015!G1285</f>
        <v>4</v>
      </c>
      <c r="I32" s="76">
        <f t="shared" si="0"/>
        <v>80</v>
      </c>
      <c r="J32" s="40"/>
    </row>
    <row r="33" spans="2:10" x14ac:dyDescent="0.25">
      <c r="B33" s="7"/>
      <c r="C33" s="39"/>
      <c r="D33" s="79">
        <f>RAW_2015!D1286</f>
        <v>4</v>
      </c>
      <c r="E33" s="80" t="str">
        <f>RAW_2015!E1286</f>
        <v>RCPP</v>
      </c>
      <c r="F33" s="81">
        <f t="shared" si="3"/>
        <v>0.30303030303030304</v>
      </c>
      <c r="G33" s="82">
        <f>RAW_2015!F1286</f>
        <v>40</v>
      </c>
      <c r="H33" s="82">
        <f>RAW_2015!G1286</f>
        <v>5</v>
      </c>
      <c r="I33" s="82">
        <f t="shared" si="0"/>
        <v>200</v>
      </c>
      <c r="J33" s="54"/>
    </row>
    <row r="34" spans="2:10" x14ac:dyDescent="0.25">
      <c r="B34" s="3"/>
      <c r="C34" s="35"/>
      <c r="D34" s="73"/>
      <c r="E34" s="74"/>
      <c r="F34" s="75"/>
      <c r="G34" s="76"/>
      <c r="H34" s="76"/>
      <c r="I34" s="76">
        <f>SUM(I30:I33)</f>
        <v>660</v>
      </c>
      <c r="J34" s="40"/>
    </row>
    <row r="35" spans="2:10" x14ac:dyDescent="0.25">
      <c r="B35" s="3"/>
      <c r="C35" s="35"/>
      <c r="D35" s="73"/>
      <c r="E35" s="74"/>
      <c r="F35" s="75"/>
      <c r="G35" s="76"/>
      <c r="H35" s="76"/>
      <c r="I35" s="76"/>
      <c r="J35" s="40"/>
    </row>
    <row r="36" spans="2:10" ht="15" customHeight="1" x14ac:dyDescent="0.25">
      <c r="B36" s="6"/>
      <c r="C36" s="38" t="str">
        <f>RAW_2015!C1287</f>
        <v>South Central</v>
      </c>
      <c r="D36" s="69">
        <f>RAW_2015!D1287</f>
        <v>1</v>
      </c>
      <c r="E36" s="70" t="str">
        <f>RAW_2015!E1287</f>
        <v>Wildfire</v>
      </c>
      <c r="F36" s="71">
        <f>I36/$I$39</f>
        <v>0.90497737556561086</v>
      </c>
      <c r="G36" s="72">
        <f>RAW_2015!F1287</f>
        <v>2000</v>
      </c>
      <c r="H36" s="72">
        <f>RAW_2015!G1287</f>
        <v>10</v>
      </c>
      <c r="I36" s="72">
        <f>G36*H36</f>
        <v>20000</v>
      </c>
      <c r="J36" s="86"/>
    </row>
    <row r="37" spans="2:10" x14ac:dyDescent="0.25">
      <c r="B37" s="3"/>
      <c r="C37" s="35"/>
      <c r="D37" s="73">
        <f>RAW_2015!D1288</f>
        <v>2</v>
      </c>
      <c r="E37" s="74" t="str">
        <f>RAW_2015!E1288</f>
        <v>RCPP</v>
      </c>
      <c r="F37" s="75">
        <f t="shared" ref="F37:F38" si="4">I37/$I$39</f>
        <v>9.0497737556561084E-2</v>
      </c>
      <c r="G37" s="76">
        <f>RAW_2015!F1288</f>
        <v>40</v>
      </c>
      <c r="H37" s="76">
        <f>RAW_2015!G1288</f>
        <v>50</v>
      </c>
      <c r="I37" s="76">
        <f t="shared" ref="I37:I47" si="5">G37*H37</f>
        <v>2000</v>
      </c>
      <c r="J37" s="40"/>
    </row>
    <row r="38" spans="2:10" ht="12" customHeight="1" x14ac:dyDescent="0.25">
      <c r="B38" s="7"/>
      <c r="C38" s="39"/>
      <c r="D38" s="79">
        <f>RAW_2015!D1289</f>
        <v>3</v>
      </c>
      <c r="E38" s="80" t="str">
        <f>RAW_2015!E1289</f>
        <v>PSHIP (Salmon Recovery)</v>
      </c>
      <c r="F38" s="81">
        <f t="shared" si="4"/>
        <v>4.5248868778280547E-3</v>
      </c>
      <c r="G38" s="82">
        <f>RAW_2015!F1289</f>
        <v>10</v>
      </c>
      <c r="H38" s="82">
        <f>RAW_2015!G1289</f>
        <v>10</v>
      </c>
      <c r="I38" s="82">
        <f t="shared" si="5"/>
        <v>100</v>
      </c>
      <c r="J38" s="54"/>
    </row>
    <row r="39" spans="2:10" ht="12" customHeight="1" x14ac:dyDescent="0.25">
      <c r="B39" s="3"/>
      <c r="C39" s="35"/>
      <c r="D39" s="73"/>
      <c r="E39" s="74"/>
      <c r="F39" s="75"/>
      <c r="G39" s="76"/>
      <c r="H39" s="76"/>
      <c r="I39" s="76">
        <f>SUM(I36:I38)</f>
        <v>22100</v>
      </c>
      <c r="J39" s="40"/>
    </row>
    <row r="40" spans="2:10" ht="12" customHeight="1" x14ac:dyDescent="0.25">
      <c r="B40" s="3"/>
      <c r="C40" s="35"/>
      <c r="D40" s="73"/>
      <c r="E40" s="74"/>
      <c r="F40" s="75"/>
      <c r="G40" s="76"/>
      <c r="H40" s="76"/>
      <c r="I40" s="76"/>
      <c r="J40" s="40"/>
    </row>
    <row r="41" spans="2:10" x14ac:dyDescent="0.25">
      <c r="B41" s="6"/>
      <c r="C41" s="38" t="str">
        <f>RAW_2015!C1290</f>
        <v>Southwest</v>
      </c>
      <c r="D41" s="69">
        <f>RAW_2015!D1290</f>
        <v>1</v>
      </c>
      <c r="E41" s="70" t="str">
        <f>RAW_2015!E1290</f>
        <v>PSHIP (Salmon Recovery)</v>
      </c>
      <c r="F41" s="71">
        <f>I41/$I$45</f>
        <v>0.27397260273972601</v>
      </c>
      <c r="G41" s="72">
        <f>RAW_2015!F1290</f>
        <v>100</v>
      </c>
      <c r="H41" s="72">
        <f>RAW_2015!G1290</f>
        <v>10</v>
      </c>
      <c r="I41" s="72">
        <f t="shared" si="5"/>
        <v>1000</v>
      </c>
      <c r="J41" s="84"/>
    </row>
    <row r="42" spans="2:10" ht="12" customHeight="1" x14ac:dyDescent="0.25">
      <c r="B42" s="3"/>
      <c r="C42" s="35"/>
      <c r="D42" s="73">
        <f>RAW_2015!D1291</f>
        <v>2</v>
      </c>
      <c r="E42" s="74" t="str">
        <f>RAW_2015!E1291</f>
        <v>Energy</v>
      </c>
      <c r="F42" s="75">
        <f t="shared" ref="F42:F44" si="6">I42/$I$45</f>
        <v>0.27397260273972601</v>
      </c>
      <c r="G42" s="76">
        <f>RAW_2015!F1291</f>
        <v>100</v>
      </c>
      <c r="H42" s="76">
        <f>RAW_2015!G1291</f>
        <v>10</v>
      </c>
      <c r="I42" s="76">
        <f t="shared" si="5"/>
        <v>1000</v>
      </c>
      <c r="J42" s="8"/>
    </row>
    <row r="43" spans="2:10" x14ac:dyDescent="0.25">
      <c r="B43" s="3"/>
      <c r="C43" s="35"/>
      <c r="D43" s="73">
        <f>RAW_2015!D1292</f>
        <v>3</v>
      </c>
      <c r="E43" s="74" t="str">
        <f>RAW_2015!E1292</f>
        <v>Shellfish</v>
      </c>
      <c r="F43" s="75">
        <f t="shared" si="6"/>
        <v>0.41095890410958902</v>
      </c>
      <c r="G43" s="76">
        <f>RAW_2015!F1292</f>
        <v>150</v>
      </c>
      <c r="H43" s="76">
        <f>RAW_2015!G1292</f>
        <v>10</v>
      </c>
      <c r="I43" s="76">
        <f t="shared" si="5"/>
        <v>1500</v>
      </c>
      <c r="J43" s="40"/>
    </row>
    <row r="44" spans="2:10" ht="12" customHeight="1" x14ac:dyDescent="0.25">
      <c r="B44" s="7"/>
      <c r="C44" s="39"/>
      <c r="D44" s="79">
        <f>RAW_2015!D1293</f>
        <v>4</v>
      </c>
      <c r="E44" s="80" t="str">
        <f>RAW_2015!E1293</f>
        <v>RCPP</v>
      </c>
      <c r="F44" s="81">
        <f t="shared" si="6"/>
        <v>4.1095890410958902E-2</v>
      </c>
      <c r="G44" s="82">
        <f>RAW_2015!F1293</f>
        <v>15</v>
      </c>
      <c r="H44" s="82">
        <f>RAW_2015!G1293</f>
        <v>10</v>
      </c>
      <c r="I44" s="82">
        <f t="shared" si="5"/>
        <v>150</v>
      </c>
      <c r="J44" s="87"/>
    </row>
    <row r="45" spans="2:10" ht="12" customHeight="1" x14ac:dyDescent="0.25">
      <c r="B45" s="3"/>
      <c r="C45" s="35"/>
      <c r="D45" s="73"/>
      <c r="E45" s="74"/>
      <c r="F45" s="75"/>
      <c r="G45" s="76"/>
      <c r="H45" s="76"/>
      <c r="I45" s="76">
        <f>SUM(I41:I44)</f>
        <v>3650</v>
      </c>
      <c r="J45" s="9"/>
    </row>
    <row r="46" spans="2:10" ht="12" customHeight="1" x14ac:dyDescent="0.25">
      <c r="B46" s="3"/>
      <c r="C46" s="35"/>
      <c r="D46" s="73"/>
      <c r="E46" s="74"/>
      <c r="F46" s="75"/>
      <c r="G46" s="76"/>
      <c r="H46" s="76"/>
      <c r="I46" s="76"/>
      <c r="J46" s="9"/>
    </row>
    <row r="47" spans="2:10" ht="15" customHeight="1" x14ac:dyDescent="0.25">
      <c r="B47" s="6"/>
      <c r="C47" s="38" t="str">
        <f>RAW_2015!C1294</f>
        <v>Snake River</v>
      </c>
      <c r="D47" s="69">
        <f>RAW_2015!D1294</f>
        <v>1</v>
      </c>
      <c r="E47" s="70" t="str">
        <f>RAW_2015!E1294</f>
        <v>RCPP</v>
      </c>
      <c r="F47" s="71">
        <f>I47/$I$49</f>
        <v>0.66666666666666663</v>
      </c>
      <c r="G47" s="72">
        <f>RAW_2015!F1294</f>
        <v>150</v>
      </c>
      <c r="H47" s="72">
        <f>RAW_2015!G1294</f>
        <v>1</v>
      </c>
      <c r="I47" s="72">
        <f t="shared" si="5"/>
        <v>150</v>
      </c>
      <c r="J47" s="83"/>
    </row>
    <row r="48" spans="2:10" ht="12" customHeight="1" x14ac:dyDescent="0.25">
      <c r="B48" s="7"/>
      <c r="C48" s="39"/>
      <c r="D48" s="79">
        <f>RAW_2015!D1295</f>
        <v>2</v>
      </c>
      <c r="E48" s="80" t="str">
        <f>RAW_2015!E1295</f>
        <v>PSHIP (Salmon Recovery)</v>
      </c>
      <c r="F48" s="81">
        <f>I48/$I$49</f>
        <v>0.33333333333333331</v>
      </c>
      <c r="G48" s="82">
        <f>RAW_2015!F1295</f>
        <v>15</v>
      </c>
      <c r="H48" s="82">
        <f>RAW_2015!G1295</f>
        <v>5</v>
      </c>
      <c r="I48" s="82">
        <f>G48*H48</f>
        <v>75</v>
      </c>
      <c r="J48" s="87"/>
    </row>
    <row r="49" spans="2:10" ht="12" customHeight="1" x14ac:dyDescent="0.25">
      <c r="B49" s="3"/>
      <c r="C49" s="35"/>
      <c r="D49" s="73"/>
      <c r="E49" s="74"/>
      <c r="F49" s="75"/>
      <c r="G49" s="76"/>
      <c r="H49" s="76"/>
      <c r="I49" s="76">
        <f>SUM(I47:I48)</f>
        <v>225</v>
      </c>
      <c r="J49" s="9"/>
    </row>
    <row r="50" spans="2:10" ht="12" customHeight="1" x14ac:dyDescent="0.25">
      <c r="B50" s="3"/>
      <c r="C50" s="35"/>
      <c r="D50" s="73"/>
      <c r="E50" s="74"/>
      <c r="F50" s="75"/>
      <c r="G50" s="76"/>
      <c r="H50" s="76"/>
      <c r="I50" s="76"/>
      <c r="J50" s="9"/>
    </row>
    <row r="51" spans="2:10" x14ac:dyDescent="0.25">
      <c r="B51" s="6"/>
      <c r="C51" s="38" t="str">
        <f>RAW_2015!C1296</f>
        <v>West Palouse</v>
      </c>
      <c r="D51" s="69">
        <f>RAW_2015!D1296</f>
        <v>1</v>
      </c>
      <c r="E51" s="70" t="str">
        <f>RAW_2015!E1296</f>
        <v>RCPP</v>
      </c>
      <c r="F51" s="71">
        <f>I51/$I$53</f>
        <v>0.5</v>
      </c>
      <c r="G51" s="72">
        <f>RAW_2015!F1296</f>
        <v>15</v>
      </c>
      <c r="H51" s="72">
        <f>RAW_2015!G1296</f>
        <v>10</v>
      </c>
      <c r="I51" s="72">
        <f t="shared" ref="I51:I52" si="7">G51*H51</f>
        <v>150</v>
      </c>
      <c r="J51" s="88"/>
    </row>
    <row r="52" spans="2:10" ht="12" customHeight="1" x14ac:dyDescent="0.25">
      <c r="B52" s="7"/>
      <c r="C52" s="39"/>
      <c r="D52" s="79">
        <f>RAW_2015!D1297</f>
        <v>2</v>
      </c>
      <c r="E52" s="80" t="str">
        <f>RAW_2015!E1297</f>
        <v>Energy</v>
      </c>
      <c r="F52" s="81">
        <f>I52/$I$53</f>
        <v>0.5</v>
      </c>
      <c r="G52" s="82">
        <f>RAW_2015!F1297</f>
        <v>15</v>
      </c>
      <c r="H52" s="82">
        <f>RAW_2015!G1297</f>
        <v>10</v>
      </c>
      <c r="I52" s="82">
        <f t="shared" si="7"/>
        <v>150</v>
      </c>
      <c r="J52" s="7"/>
    </row>
    <row r="53" spans="2:10" x14ac:dyDescent="0.25">
      <c r="B53" s="3"/>
      <c r="C53" s="35"/>
      <c r="D53" s="73"/>
      <c r="E53" s="74"/>
      <c r="F53" s="75"/>
      <c r="G53" s="76"/>
      <c r="H53" s="76"/>
      <c r="I53" s="76">
        <f>SUM(I51:I52)</f>
        <v>300</v>
      </c>
      <c r="J53" s="3"/>
    </row>
    <row r="54" spans="2:10" x14ac:dyDescent="0.25">
      <c r="B54" s="3"/>
      <c r="C54" s="35"/>
      <c r="D54" s="73"/>
      <c r="E54" s="74"/>
      <c r="F54" s="75"/>
      <c r="G54" s="76"/>
      <c r="H54" s="76"/>
      <c r="I54" s="76"/>
      <c r="J54" s="3"/>
    </row>
    <row r="55" spans="2:10" x14ac:dyDescent="0.25">
      <c r="B55" s="3"/>
      <c r="C55" s="35"/>
      <c r="D55" s="73"/>
      <c r="E55" s="74"/>
      <c r="F55" s="75"/>
      <c r="G55" s="76"/>
      <c r="H55" s="76"/>
      <c r="I55" s="76"/>
      <c r="J55" s="3"/>
    </row>
    <row r="56" spans="2:10" x14ac:dyDescent="0.25">
      <c r="B56" s="3"/>
      <c r="C56" s="35"/>
      <c r="D56" s="73"/>
      <c r="E56" s="74"/>
      <c r="F56" s="75"/>
      <c r="G56" s="76"/>
      <c r="H56" s="76"/>
      <c r="I56" s="76"/>
      <c r="J56" s="3"/>
    </row>
    <row r="57" spans="2:10" x14ac:dyDescent="0.25">
      <c r="B57" s="3"/>
      <c r="C57" s="35"/>
      <c r="D57" s="73"/>
      <c r="E57" s="74"/>
      <c r="F57" s="75"/>
      <c r="G57" s="76"/>
      <c r="H57" s="76"/>
      <c r="I57" s="76"/>
      <c r="J57" s="3"/>
    </row>
    <row r="58" spans="2:10" x14ac:dyDescent="0.25">
      <c r="B58" s="3"/>
      <c r="C58" s="35"/>
      <c r="D58" s="73"/>
      <c r="E58" s="74"/>
      <c r="F58" s="75"/>
      <c r="G58" s="76"/>
      <c r="H58" s="76"/>
      <c r="I58" s="76"/>
      <c r="J58" s="3"/>
    </row>
    <row r="59" spans="2:10" x14ac:dyDescent="0.25">
      <c r="B59" s="3"/>
      <c r="C59" s="35"/>
      <c r="D59" s="73"/>
      <c r="E59" s="74"/>
      <c r="F59" s="75"/>
      <c r="G59" s="76"/>
      <c r="H59" s="76"/>
      <c r="I59" s="76"/>
      <c r="J59" s="3"/>
    </row>
    <row r="60" spans="2:10" x14ac:dyDescent="0.25">
      <c r="B60" s="3"/>
      <c r="C60" s="35"/>
      <c r="D60" s="73"/>
      <c r="E60" s="74"/>
      <c r="F60" s="75"/>
      <c r="G60" s="76"/>
      <c r="H60" s="76"/>
      <c r="I60" s="76"/>
      <c r="J60" s="3"/>
    </row>
    <row r="61" spans="2:10" x14ac:dyDescent="0.25">
      <c r="B61" s="3"/>
      <c r="C61" s="35"/>
      <c r="D61" s="73"/>
      <c r="E61" s="74"/>
      <c r="F61" s="75"/>
      <c r="G61" s="76"/>
      <c r="H61" s="76"/>
      <c r="I61" s="76"/>
      <c r="J61" s="3"/>
    </row>
    <row r="62" spans="2:10" x14ac:dyDescent="0.25">
      <c r="B62" s="3"/>
      <c r="C62" s="35"/>
      <c r="D62" s="73"/>
      <c r="E62" s="74"/>
      <c r="F62" s="75"/>
      <c r="G62" s="76"/>
      <c r="H62" s="76"/>
      <c r="I62" s="76"/>
      <c r="J62" s="3"/>
    </row>
    <row r="63" spans="2:10" x14ac:dyDescent="0.25">
      <c r="B63" s="3"/>
      <c r="C63" s="35"/>
      <c r="D63" s="73"/>
      <c r="E63" s="74"/>
      <c r="F63" s="75"/>
      <c r="G63" s="76"/>
      <c r="H63" s="76"/>
      <c r="I63" s="76"/>
      <c r="J63" s="3"/>
    </row>
    <row r="64" spans="2:10" x14ac:dyDescent="0.25">
      <c r="B64" s="3"/>
      <c r="C64" s="35"/>
      <c r="D64" s="73"/>
      <c r="E64" s="74"/>
      <c r="F64" s="75"/>
      <c r="G64" s="76"/>
      <c r="H64" s="76"/>
      <c r="I64" s="76"/>
      <c r="J64" s="3"/>
    </row>
    <row r="65" spans="2:10" x14ac:dyDescent="0.25">
      <c r="B65" s="3"/>
      <c r="C65" s="35"/>
      <c r="D65" s="73"/>
      <c r="E65" s="74"/>
      <c r="F65" s="75"/>
      <c r="G65" s="76"/>
      <c r="H65" s="76"/>
      <c r="I65" s="76"/>
      <c r="J65" s="3"/>
    </row>
    <row r="66" spans="2:10" x14ac:dyDescent="0.25">
      <c r="B66" s="3"/>
      <c r="C66" s="35"/>
      <c r="D66" s="73"/>
      <c r="E66" s="74"/>
      <c r="F66" s="75"/>
      <c r="G66" s="76"/>
      <c r="H66" s="76"/>
      <c r="I66" s="76"/>
      <c r="J66" s="3"/>
    </row>
    <row r="67" spans="2:10" x14ac:dyDescent="0.25">
      <c r="B67" s="3"/>
      <c r="C67" s="35"/>
      <c r="D67" s="73"/>
      <c r="E67" s="74"/>
      <c r="F67" s="75"/>
      <c r="G67" s="76"/>
      <c r="H67" s="76"/>
      <c r="I67" s="76"/>
      <c r="J67" s="3"/>
    </row>
    <row r="68" spans="2:10" x14ac:dyDescent="0.25">
      <c r="B68" s="3"/>
      <c r="C68" s="35"/>
      <c r="D68" s="73"/>
      <c r="E68" s="74"/>
      <c r="F68" s="75"/>
      <c r="G68" s="76"/>
      <c r="H68" s="76"/>
      <c r="I68" s="76"/>
      <c r="J68" s="3"/>
    </row>
    <row r="69" spans="2:10" x14ac:dyDescent="0.25">
      <c r="B69" s="3"/>
      <c r="C69" s="35"/>
      <c r="D69" s="73"/>
      <c r="E69" s="74"/>
      <c r="F69" s="75"/>
      <c r="G69" s="76"/>
      <c r="H69" s="76"/>
      <c r="I69" s="76"/>
      <c r="J69" s="3"/>
    </row>
    <row r="70" spans="2:10" x14ac:dyDescent="0.25">
      <c r="B70" s="3"/>
      <c r="C70" s="35"/>
      <c r="D70" s="73"/>
      <c r="E70" s="74"/>
      <c r="F70" s="75"/>
      <c r="G70" s="76"/>
      <c r="H70" s="76"/>
      <c r="I70" s="76"/>
      <c r="J70" s="3"/>
    </row>
    <row r="71" spans="2:10" x14ac:dyDescent="0.25">
      <c r="B71" s="3"/>
      <c r="C71" s="35"/>
      <c r="D71" s="73"/>
      <c r="E71" s="74"/>
      <c r="F71" s="75"/>
      <c r="G71" s="76"/>
      <c r="H71" s="76"/>
      <c r="I71" s="76"/>
      <c r="J71" s="3"/>
    </row>
    <row r="72" spans="2:10" x14ac:dyDescent="0.25">
      <c r="B72" s="3"/>
      <c r="C72" s="35"/>
      <c r="D72" s="73"/>
      <c r="E72" s="74"/>
      <c r="F72" s="75"/>
      <c r="G72" s="76"/>
      <c r="H72" s="76"/>
      <c r="I72" s="76"/>
      <c r="J72" s="3"/>
    </row>
    <row r="73" spans="2:10" x14ac:dyDescent="0.25">
      <c r="B73" s="3"/>
      <c r="C73" s="35"/>
      <c r="D73" s="73"/>
      <c r="E73" s="74"/>
      <c r="F73" s="75"/>
      <c r="G73" s="76"/>
      <c r="H73" s="76"/>
      <c r="I73" s="76"/>
      <c r="J73" s="3"/>
    </row>
    <row r="74" spans="2:10" x14ac:dyDescent="0.25">
      <c r="B74" s="3"/>
      <c r="C74" s="35"/>
      <c r="D74" s="73"/>
      <c r="E74" s="74"/>
      <c r="F74" s="75"/>
      <c r="G74" s="76"/>
      <c r="H74" s="76"/>
      <c r="I74" s="76"/>
      <c r="J74" s="3"/>
    </row>
    <row r="75" spans="2:10" x14ac:dyDescent="0.25">
      <c r="B75" s="3"/>
      <c r="C75" s="35"/>
      <c r="D75" s="73"/>
      <c r="E75" s="74"/>
      <c r="F75" s="75"/>
      <c r="G75" s="76"/>
      <c r="H75" s="76"/>
      <c r="I75" s="76"/>
      <c r="J75" s="3"/>
    </row>
    <row r="76" spans="2:10" x14ac:dyDescent="0.25">
      <c r="B76" s="3"/>
      <c r="C76" s="35"/>
      <c r="D76" s="73"/>
      <c r="E76" s="74"/>
      <c r="F76" s="75"/>
      <c r="G76" s="76"/>
      <c r="H76" s="76"/>
      <c r="I76" s="76"/>
      <c r="J76" s="3"/>
    </row>
    <row r="77" spans="2:10" x14ac:dyDescent="0.25">
      <c r="B77" s="3"/>
      <c r="C77" s="35"/>
      <c r="D77" s="73"/>
      <c r="E77" s="74"/>
      <c r="F77" s="75"/>
      <c r="G77" s="76"/>
      <c r="H77" s="76"/>
      <c r="I77" s="76"/>
      <c r="J77" s="3"/>
    </row>
    <row r="78" spans="2:10" x14ac:dyDescent="0.25">
      <c r="B78" s="3"/>
      <c r="C78" s="35"/>
      <c r="D78" s="73"/>
      <c r="E78" s="74"/>
      <c r="F78" s="75"/>
      <c r="G78" s="76"/>
      <c r="H78" s="76"/>
      <c r="I78" s="76"/>
      <c r="J78" s="3"/>
    </row>
    <row r="79" spans="2:10" x14ac:dyDescent="0.25">
      <c r="B79" s="3"/>
      <c r="C79" s="35"/>
      <c r="D79" s="73"/>
      <c r="E79" s="74"/>
      <c r="F79" s="75"/>
      <c r="G79" s="76"/>
      <c r="H79" s="76"/>
      <c r="I79" s="76"/>
      <c r="J79" s="3"/>
    </row>
    <row r="80" spans="2:10" x14ac:dyDescent="0.25">
      <c r="B80" s="3"/>
      <c r="C80" s="35"/>
      <c r="D80" s="73"/>
      <c r="E80" s="74"/>
      <c r="F80" s="75"/>
      <c r="G80" s="76"/>
      <c r="H80" s="76"/>
      <c r="I80" s="76"/>
      <c r="J80" s="3"/>
    </row>
    <row r="81" spans="2:10" x14ac:dyDescent="0.25">
      <c r="B81" s="3"/>
      <c r="C81" s="35"/>
      <c r="D81" s="73"/>
      <c r="E81" s="74"/>
      <c r="F81" s="75"/>
      <c r="G81" s="76"/>
      <c r="H81" s="76"/>
      <c r="I81" s="76"/>
      <c r="J81" s="3"/>
    </row>
    <row r="82" spans="2:10" x14ac:dyDescent="0.25">
      <c r="B82" s="3"/>
      <c r="C82" s="35"/>
      <c r="D82" s="73"/>
      <c r="E82" s="74"/>
      <c r="F82" s="75"/>
      <c r="G82" s="76"/>
      <c r="H82" s="76"/>
      <c r="I82" s="76"/>
      <c r="J82" s="3"/>
    </row>
    <row r="83" spans="2:10" x14ac:dyDescent="0.25">
      <c r="B83" s="3"/>
      <c r="C83" s="35"/>
      <c r="D83" s="73"/>
      <c r="E83" s="74"/>
      <c r="F83" s="75"/>
      <c r="G83" s="76"/>
      <c r="H83" s="76"/>
      <c r="I83" s="76"/>
      <c r="J83" s="3"/>
    </row>
    <row r="84" spans="2:10" x14ac:dyDescent="0.25">
      <c r="B84" s="3"/>
      <c r="C84" s="35"/>
      <c r="D84" s="73"/>
      <c r="E84" s="74"/>
      <c r="F84" s="75"/>
      <c r="G84" s="76"/>
      <c r="H84" s="76"/>
      <c r="I84" s="76"/>
      <c r="J84" s="3"/>
    </row>
    <row r="85" spans="2:10" x14ac:dyDescent="0.25">
      <c r="B85" s="3"/>
      <c r="C85" s="35"/>
      <c r="D85" s="73"/>
      <c r="E85" s="74"/>
      <c r="F85" s="75"/>
      <c r="G85" s="76"/>
      <c r="H85" s="76"/>
      <c r="I85" s="76"/>
      <c r="J85" s="3"/>
    </row>
    <row r="86" spans="2:10" x14ac:dyDescent="0.25">
      <c r="B86" s="3"/>
      <c r="C86" s="35"/>
      <c r="D86" s="73"/>
      <c r="E86" s="74"/>
      <c r="F86" s="75"/>
      <c r="G86" s="76"/>
      <c r="H86" s="76"/>
      <c r="I86" s="76"/>
      <c r="J86" s="3"/>
    </row>
    <row r="87" spans="2:10" x14ac:dyDescent="0.25">
      <c r="B87" s="3"/>
      <c r="C87" s="35"/>
      <c r="D87" s="73"/>
      <c r="E87" s="74"/>
      <c r="F87" s="75"/>
      <c r="G87" s="76"/>
      <c r="H87" s="76"/>
      <c r="I87" s="76"/>
      <c r="J87" s="3"/>
    </row>
    <row r="88" spans="2:10" x14ac:dyDescent="0.25">
      <c r="B88" s="3"/>
      <c r="C88" s="35"/>
      <c r="D88" s="73"/>
      <c r="E88" s="74"/>
      <c r="F88" s="75"/>
      <c r="G88" s="76"/>
      <c r="H88" s="76"/>
      <c r="I88" s="76"/>
      <c r="J88" s="3"/>
    </row>
    <row r="89" spans="2:10" x14ac:dyDescent="0.25">
      <c r="B89" s="3"/>
      <c r="C89" s="35"/>
      <c r="D89" s="73"/>
      <c r="E89" s="74"/>
      <c r="F89" s="75"/>
      <c r="G89" s="76"/>
      <c r="H89" s="76"/>
      <c r="I89" s="76"/>
      <c r="J89" s="3"/>
    </row>
    <row r="90" spans="2:10" x14ac:dyDescent="0.25">
      <c r="B90" s="3"/>
      <c r="C90" s="35"/>
      <c r="D90" s="73"/>
      <c r="E90" s="74"/>
      <c r="F90" s="75"/>
      <c r="G90" s="76"/>
      <c r="H90" s="76"/>
      <c r="I90" s="76"/>
      <c r="J90" s="3"/>
    </row>
    <row r="91" spans="2:10" x14ac:dyDescent="0.25">
      <c r="B91" s="3"/>
      <c r="C91" s="35"/>
      <c r="D91" s="73"/>
      <c r="E91" s="74"/>
      <c r="F91" s="75"/>
      <c r="G91" s="76"/>
      <c r="H91" s="76"/>
      <c r="I91" s="76"/>
      <c r="J91" s="3"/>
    </row>
    <row r="92" spans="2:10" x14ac:dyDescent="0.25">
      <c r="B92" s="3"/>
      <c r="C92" s="35"/>
      <c r="D92" s="73"/>
      <c r="E92" s="74"/>
      <c r="F92" s="75"/>
      <c r="G92" s="76"/>
      <c r="H92" s="76"/>
      <c r="I92" s="76"/>
      <c r="J92" s="3"/>
    </row>
    <row r="93" spans="2:10" x14ac:dyDescent="0.25">
      <c r="B93" s="3"/>
      <c r="C93" s="35"/>
      <c r="D93" s="73"/>
      <c r="E93" s="74"/>
      <c r="F93" s="75"/>
      <c r="G93" s="76"/>
      <c r="H93" s="76"/>
      <c r="I93" s="76"/>
      <c r="J93" s="3"/>
    </row>
    <row r="94" spans="2:10" x14ac:dyDescent="0.25">
      <c r="B94" s="3"/>
      <c r="C94" s="35"/>
      <c r="D94" s="73"/>
      <c r="E94" s="74"/>
      <c r="F94" s="75"/>
      <c r="G94" s="76"/>
      <c r="H94" s="76"/>
      <c r="I94" s="76"/>
      <c r="J94" s="3"/>
    </row>
    <row r="95" spans="2:10" x14ac:dyDescent="0.25">
      <c r="B95" s="3"/>
      <c r="C95" s="35"/>
      <c r="D95" s="73"/>
      <c r="E95" s="74"/>
      <c r="F95" s="75"/>
      <c r="G95" s="76"/>
      <c r="H95" s="76"/>
      <c r="I95" s="76"/>
      <c r="J95" s="3"/>
    </row>
    <row r="96" spans="2:10" x14ac:dyDescent="0.25">
      <c r="B96" s="3"/>
      <c r="C96" s="35"/>
      <c r="D96" s="73"/>
      <c r="E96" s="74"/>
      <c r="F96" s="75"/>
      <c r="G96" s="76"/>
      <c r="H96" s="76"/>
      <c r="I96" s="76"/>
      <c r="J96" s="3"/>
    </row>
    <row r="97" spans="2:10" x14ac:dyDescent="0.25">
      <c r="B97" s="3"/>
      <c r="C97" s="35"/>
      <c r="D97" s="73"/>
      <c r="E97" s="74"/>
      <c r="F97" s="75"/>
      <c r="G97" s="76"/>
      <c r="H97" s="76"/>
      <c r="I97" s="76"/>
      <c r="J97" s="3"/>
    </row>
    <row r="98" spans="2:10" x14ac:dyDescent="0.25">
      <c r="B98" s="3"/>
      <c r="C98" s="35"/>
      <c r="D98" s="73"/>
      <c r="E98" s="74"/>
      <c r="F98" s="75"/>
      <c r="G98" s="76"/>
      <c r="H98" s="76"/>
      <c r="I98" s="76"/>
      <c r="J98" s="3"/>
    </row>
    <row r="99" spans="2:10" x14ac:dyDescent="0.25">
      <c r="B99" s="3"/>
      <c r="C99" s="35"/>
      <c r="D99" s="73"/>
      <c r="E99" s="74"/>
      <c r="F99" s="75"/>
      <c r="G99" s="76"/>
      <c r="H99" s="76"/>
      <c r="I99" s="76"/>
      <c r="J99" s="3"/>
    </row>
    <row r="100" spans="2:10" x14ac:dyDescent="0.25">
      <c r="B100" s="3"/>
      <c r="C100" s="35"/>
      <c r="D100" s="73"/>
      <c r="E100" s="74"/>
      <c r="F100" s="75"/>
      <c r="G100" s="76"/>
      <c r="H100" s="76"/>
      <c r="I100" s="76"/>
      <c r="J100" s="3"/>
    </row>
    <row r="101" spans="2:10" x14ac:dyDescent="0.25">
      <c r="B101" s="3"/>
      <c r="C101" s="35"/>
      <c r="D101" s="73"/>
      <c r="E101" s="74"/>
      <c r="F101" s="75"/>
      <c r="G101" s="76"/>
      <c r="H101" s="76"/>
      <c r="I101" s="76"/>
      <c r="J101" s="3"/>
    </row>
    <row r="102" spans="2:10" x14ac:dyDescent="0.25">
      <c r="B102" s="3"/>
      <c r="C102" s="3"/>
      <c r="D102" s="3"/>
      <c r="E102" s="3"/>
      <c r="F102" s="3"/>
      <c r="G102" s="3"/>
      <c r="H102" s="3"/>
      <c r="I102" s="76"/>
      <c r="J102" s="3"/>
    </row>
    <row r="103" spans="2:10" x14ac:dyDescent="0.25">
      <c r="B103" s="3"/>
      <c r="C103" s="3"/>
      <c r="D103" s="3"/>
      <c r="E103" s="3"/>
      <c r="F103" s="3"/>
      <c r="G103" s="3"/>
      <c r="H103" s="3"/>
      <c r="I103" s="3"/>
      <c r="J103" s="3"/>
    </row>
  </sheetData>
  <printOptions horizontalCentered="1"/>
  <pageMargins left="0.45" right="0.2" top="0.75" bottom="0.25" header="0.3" footer="0.3"/>
  <pageSetup orientation="portrait" r:id="rId1"/>
  <headerFooter>
    <oddHeader>&amp;C&amp;"Times New Roman,Bold"&amp;16LWG January, 2016</oddHeader>
    <oddFooter>&amp;C&amp;"Times New Roman,Italic"&amp;8USDA is an Equal Opportunity Provider and Employer</oddFooter>
  </headerFooter>
  <rowBreaks count="2" manualBreakCount="2">
    <brk id="46" max="9" man="1"/>
    <brk id="83" max="10"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J41"/>
  <sheetViews>
    <sheetView zoomScaleNormal="100" workbookViewId="0">
      <selection activeCell="C4" sqref="C4"/>
    </sheetView>
  </sheetViews>
  <sheetFormatPr defaultRowHeight="15" x14ac:dyDescent="0.25"/>
  <cols>
    <col min="1" max="1" width="1.85546875" style="94" customWidth="1"/>
    <col min="2" max="2" width="2.140625" style="94" customWidth="1"/>
    <col min="3" max="3" width="26.7109375" style="94" customWidth="1"/>
    <col min="4" max="4" width="2.140625" style="94" customWidth="1"/>
    <col min="5" max="5" width="3.42578125" style="94" customWidth="1"/>
    <col min="6" max="6" width="63.140625" style="94" customWidth="1"/>
    <col min="7" max="7" width="13" style="94" customWidth="1"/>
    <col min="8" max="16384" width="9.140625" style="94"/>
  </cols>
  <sheetData>
    <row r="1" spans="2:7" ht="5.25" customHeight="1" x14ac:dyDescent="0.25"/>
    <row r="2" spans="2:7" ht="18.75" x14ac:dyDescent="0.3">
      <c r="B2" s="5" t="s">
        <v>202</v>
      </c>
    </row>
    <row r="3" spans="2:7" ht="15" customHeight="1" x14ac:dyDescent="0.3">
      <c r="B3" s="5"/>
      <c r="C3" s="4" t="s">
        <v>406</v>
      </c>
    </row>
    <row r="4" spans="2:7" ht="21" customHeight="1" x14ac:dyDescent="0.3">
      <c r="B4" s="5"/>
    </row>
    <row r="5" spans="2:7" x14ac:dyDescent="0.25">
      <c r="C5" s="18" t="s">
        <v>100</v>
      </c>
      <c r="D5" s="19"/>
      <c r="E5" s="19"/>
      <c r="F5" s="18" t="s">
        <v>93</v>
      </c>
    </row>
    <row r="6" spans="2:7" ht="12" customHeight="1" x14ac:dyDescent="0.25">
      <c r="B6" s="6"/>
      <c r="C6" s="12"/>
      <c r="D6" s="6"/>
      <c r="E6" s="6"/>
      <c r="F6" s="6"/>
    </row>
    <row r="7" spans="2:7" ht="26.25" x14ac:dyDescent="0.25">
      <c r="B7" s="3"/>
      <c r="C7" s="11" t="s">
        <v>99</v>
      </c>
      <c r="D7" s="3"/>
      <c r="E7" s="34" t="s">
        <v>83</v>
      </c>
      <c r="F7" s="8" t="s">
        <v>204</v>
      </c>
      <c r="G7" s="18" t="s">
        <v>127</v>
      </c>
    </row>
    <row r="8" spans="2:7" ht="26.25" x14ac:dyDescent="0.25">
      <c r="B8" s="3"/>
      <c r="C8" s="11"/>
      <c r="D8" s="3"/>
      <c r="E8" s="34" t="s">
        <v>83</v>
      </c>
      <c r="F8" s="8" t="s">
        <v>211</v>
      </c>
      <c r="G8" s="18" t="s">
        <v>165</v>
      </c>
    </row>
    <row r="9" spans="2:7" ht="26.25" x14ac:dyDescent="0.25">
      <c r="B9" s="3"/>
      <c r="C9" s="11"/>
      <c r="D9" s="3"/>
      <c r="E9" s="34" t="s">
        <v>83</v>
      </c>
      <c r="F9" s="8" t="s">
        <v>212</v>
      </c>
      <c r="G9" s="18" t="s">
        <v>174</v>
      </c>
    </row>
    <row r="10" spans="2:7" x14ac:dyDescent="0.25">
      <c r="B10" s="3"/>
      <c r="C10" s="11"/>
      <c r="D10" s="3"/>
      <c r="E10" s="34" t="s">
        <v>83</v>
      </c>
      <c r="F10" s="8" t="s">
        <v>216</v>
      </c>
      <c r="G10" s="18" t="s">
        <v>182</v>
      </c>
    </row>
    <row r="11" spans="2:7" x14ac:dyDescent="0.25">
      <c r="B11" s="3"/>
      <c r="C11" s="11"/>
      <c r="D11" s="3"/>
      <c r="E11" s="34" t="s">
        <v>83</v>
      </c>
      <c r="F11" s="8" t="s">
        <v>207</v>
      </c>
      <c r="G11" s="18" t="s">
        <v>160</v>
      </c>
    </row>
    <row r="12" spans="2:7" x14ac:dyDescent="0.25">
      <c r="B12" s="3"/>
      <c r="D12" s="3"/>
      <c r="E12" s="34"/>
      <c r="F12" s="8"/>
      <c r="G12" s="19"/>
    </row>
    <row r="13" spans="2:7" ht="12" customHeight="1" x14ac:dyDescent="0.25">
      <c r="B13" s="3"/>
      <c r="C13" s="11" t="s">
        <v>96</v>
      </c>
      <c r="D13" s="3"/>
      <c r="E13" s="34" t="s">
        <v>83</v>
      </c>
      <c r="F13" s="8" t="s">
        <v>205</v>
      </c>
      <c r="G13" s="18" t="s">
        <v>127</v>
      </c>
    </row>
    <row r="14" spans="2:7" ht="26.25" x14ac:dyDescent="0.25">
      <c r="B14" s="3"/>
      <c r="C14" s="11"/>
      <c r="D14" s="3"/>
      <c r="E14" s="34" t="s">
        <v>83</v>
      </c>
      <c r="F14" s="8" t="s">
        <v>209</v>
      </c>
      <c r="G14" s="18" t="s">
        <v>165</v>
      </c>
    </row>
    <row r="15" spans="2:7" ht="39" x14ac:dyDescent="0.25">
      <c r="B15" s="3"/>
      <c r="C15" s="11"/>
      <c r="D15" s="3"/>
      <c r="E15" s="34" t="s">
        <v>83</v>
      </c>
      <c r="F15" s="8" t="s">
        <v>213</v>
      </c>
      <c r="G15" s="18" t="s">
        <v>174</v>
      </c>
    </row>
    <row r="16" spans="2:7" x14ac:dyDescent="0.25">
      <c r="B16" s="3"/>
      <c r="C16" s="11"/>
      <c r="D16" s="3"/>
      <c r="E16" s="34" t="s">
        <v>83</v>
      </c>
      <c r="F16" s="8" t="s">
        <v>215</v>
      </c>
      <c r="G16" s="18" t="s">
        <v>182</v>
      </c>
    </row>
    <row r="17" spans="2:7" x14ac:dyDescent="0.25">
      <c r="B17" s="3"/>
      <c r="C17" s="11"/>
      <c r="D17" s="3"/>
      <c r="E17" s="34" t="s">
        <v>83</v>
      </c>
      <c r="F17" s="8" t="s">
        <v>229</v>
      </c>
      <c r="G17" s="18" t="s">
        <v>183</v>
      </c>
    </row>
    <row r="18" spans="2:7" ht="12" customHeight="1" x14ac:dyDescent="0.25">
      <c r="B18" s="3"/>
      <c r="C18" s="35"/>
      <c r="D18" s="3"/>
      <c r="E18" s="34"/>
      <c r="F18" s="9"/>
      <c r="G18" s="19"/>
    </row>
    <row r="19" spans="2:7" ht="26.25" x14ac:dyDescent="0.25">
      <c r="B19" s="3"/>
      <c r="C19" s="11" t="s">
        <v>97</v>
      </c>
      <c r="D19" s="3"/>
      <c r="E19" s="34" t="s">
        <v>83</v>
      </c>
      <c r="F19" s="8" t="s">
        <v>208</v>
      </c>
      <c r="G19" s="18" t="s">
        <v>165</v>
      </c>
    </row>
    <row r="20" spans="2:7" ht="26.25" x14ac:dyDescent="0.25">
      <c r="B20" s="3"/>
      <c r="C20" s="11"/>
      <c r="D20" s="3"/>
      <c r="E20" s="34" t="s">
        <v>83</v>
      </c>
      <c r="F20" s="8" t="s">
        <v>233</v>
      </c>
      <c r="G20" s="18" t="s">
        <v>183</v>
      </c>
    </row>
    <row r="21" spans="2:7" ht="12" customHeight="1" x14ac:dyDescent="0.25">
      <c r="B21" s="3"/>
      <c r="C21" s="11"/>
      <c r="D21" s="3"/>
      <c r="E21" s="34"/>
      <c r="F21" s="9"/>
      <c r="G21" s="19"/>
    </row>
    <row r="22" spans="2:7" ht="90" x14ac:dyDescent="0.25">
      <c r="B22" s="3"/>
      <c r="C22" s="22" t="s">
        <v>119</v>
      </c>
      <c r="D22" s="3"/>
      <c r="E22" s="34" t="s">
        <v>83</v>
      </c>
      <c r="F22" s="8" t="s">
        <v>175</v>
      </c>
      <c r="G22" s="18" t="s">
        <v>174</v>
      </c>
    </row>
    <row r="23" spans="2:7" x14ac:dyDescent="0.25">
      <c r="B23" s="3"/>
      <c r="C23" s="22"/>
      <c r="D23" s="3"/>
      <c r="E23" s="34" t="s">
        <v>83</v>
      </c>
      <c r="F23" s="8" t="s">
        <v>224</v>
      </c>
      <c r="G23" s="18" t="s">
        <v>183</v>
      </c>
    </row>
    <row r="24" spans="2:7" ht="12" customHeight="1" x14ac:dyDescent="0.25">
      <c r="B24" s="3"/>
      <c r="C24" s="11"/>
      <c r="D24" s="3"/>
      <c r="E24" s="34"/>
      <c r="F24" s="9"/>
      <c r="G24" s="19"/>
    </row>
    <row r="25" spans="2:7" ht="12" customHeight="1" x14ac:dyDescent="0.25">
      <c r="B25" s="3"/>
      <c r="C25" s="11" t="s">
        <v>120</v>
      </c>
      <c r="D25" s="3"/>
      <c r="E25" s="34" t="s">
        <v>83</v>
      </c>
      <c r="F25" s="8" t="s">
        <v>206</v>
      </c>
      <c r="G25" s="18" t="s">
        <v>127</v>
      </c>
    </row>
    <row r="26" spans="2:7" ht="26.25" x14ac:dyDescent="0.25">
      <c r="B26" s="3"/>
      <c r="C26" s="11"/>
      <c r="D26" s="3"/>
      <c r="E26" s="34" t="s">
        <v>83</v>
      </c>
      <c r="F26" s="8" t="s">
        <v>210</v>
      </c>
      <c r="G26" s="18" t="s">
        <v>165</v>
      </c>
    </row>
    <row r="27" spans="2:7" x14ac:dyDescent="0.25">
      <c r="B27" s="3"/>
      <c r="C27" s="11"/>
      <c r="D27" s="3"/>
      <c r="E27" s="34" t="s">
        <v>83</v>
      </c>
      <c r="F27" s="8" t="s">
        <v>217</v>
      </c>
      <c r="G27" s="18" t="s">
        <v>182</v>
      </c>
    </row>
    <row r="28" spans="2:7" ht="51.75" x14ac:dyDescent="0.25">
      <c r="B28" s="3"/>
      <c r="C28" s="11"/>
      <c r="D28" s="3"/>
      <c r="E28" s="34" t="s">
        <v>83</v>
      </c>
      <c r="F28" s="8" t="s">
        <v>219</v>
      </c>
      <c r="G28" s="18" t="s">
        <v>187</v>
      </c>
    </row>
    <row r="29" spans="2:7" ht="26.25" x14ac:dyDescent="0.25">
      <c r="B29" s="3"/>
      <c r="C29" s="11"/>
      <c r="D29" s="3"/>
      <c r="E29" s="34" t="s">
        <v>83</v>
      </c>
      <c r="F29" s="8" t="s">
        <v>232</v>
      </c>
      <c r="G29" s="18" t="s">
        <v>231</v>
      </c>
    </row>
    <row r="30" spans="2:7" x14ac:dyDescent="0.25">
      <c r="B30" s="3"/>
      <c r="C30" s="11"/>
      <c r="D30" s="3"/>
      <c r="E30" s="34" t="s">
        <v>83</v>
      </c>
      <c r="F30" s="8" t="s">
        <v>223</v>
      </c>
      <c r="G30" s="18" t="s">
        <v>183</v>
      </c>
    </row>
    <row r="31" spans="2:7" ht="12" customHeight="1" x14ac:dyDescent="0.25">
      <c r="B31" s="3"/>
      <c r="C31" s="11"/>
      <c r="D31" s="3"/>
      <c r="E31" s="34"/>
      <c r="F31" s="9"/>
      <c r="G31" s="19"/>
    </row>
    <row r="32" spans="2:7" ht="24.75" customHeight="1" x14ac:dyDescent="0.25">
      <c r="B32" s="7"/>
      <c r="C32" s="53" t="s">
        <v>98</v>
      </c>
      <c r="D32" s="7"/>
      <c r="E32" s="48" t="s">
        <v>83</v>
      </c>
      <c r="F32" s="47" t="s">
        <v>203</v>
      </c>
      <c r="G32" s="18" t="s">
        <v>127</v>
      </c>
    </row>
    <row r="33" spans="2:10" ht="83.25" customHeight="1" x14ac:dyDescent="0.25">
      <c r="B33" s="3"/>
      <c r="C33" s="11" t="str">
        <f>C32</f>
        <v>SAGE GROUSE</v>
      </c>
      <c r="D33" s="3"/>
      <c r="E33" s="34" t="s">
        <v>83</v>
      </c>
      <c r="F33" s="46" t="s">
        <v>214</v>
      </c>
      <c r="G33" s="18" t="s">
        <v>174</v>
      </c>
    </row>
    <row r="34" spans="2:10" ht="26.25" x14ac:dyDescent="0.25">
      <c r="B34" s="3"/>
      <c r="C34" s="11"/>
      <c r="D34" s="3"/>
      <c r="E34" s="34" t="s">
        <v>83</v>
      </c>
      <c r="F34" s="40" t="s">
        <v>218</v>
      </c>
      <c r="G34" s="18" t="s">
        <v>187</v>
      </c>
    </row>
    <row r="35" spans="2:10" x14ac:dyDescent="0.25">
      <c r="B35" s="3"/>
      <c r="C35" s="11"/>
      <c r="D35" s="3"/>
      <c r="E35" s="34" t="s">
        <v>83</v>
      </c>
      <c r="F35" s="40" t="s">
        <v>230</v>
      </c>
      <c r="G35" s="18" t="s">
        <v>231</v>
      </c>
    </row>
    <row r="36" spans="2:10" ht="12.75" customHeight="1" x14ac:dyDescent="0.25">
      <c r="B36" s="7"/>
      <c r="C36" s="41"/>
      <c r="D36" s="7"/>
      <c r="E36" s="48"/>
      <c r="F36" s="10"/>
      <c r="G36" s="19"/>
    </row>
    <row r="37" spans="2:10" x14ac:dyDescent="0.25">
      <c r="B37" s="3"/>
      <c r="C37" s="13"/>
      <c r="D37" s="3"/>
      <c r="E37" s="33"/>
      <c r="F37" s="8"/>
      <c r="G37" s="19"/>
    </row>
    <row r="38" spans="2:10" x14ac:dyDescent="0.25">
      <c r="G38" s="19"/>
    </row>
    <row r="41" spans="2:10" x14ac:dyDescent="0.25">
      <c r="J41" s="22"/>
    </row>
  </sheetData>
  <pageMargins left="0.45" right="0.2" top="0.75" bottom="0.5" header="0.3" footer="0.3"/>
  <pageSetup orientation="portrait" r:id="rId1"/>
  <headerFooter>
    <oddHeader>&amp;C&amp;"Times New Roman,Bold"&amp;16LWG January, 2016</oddHeader>
    <oddFooter>&amp;C&amp;"Times New Roman,Italic"&amp;8USDA is an Equal Opportunity Provider and Employer</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J53"/>
  <sheetViews>
    <sheetView zoomScaleNormal="100" workbookViewId="0">
      <selection activeCell="C4" sqref="C4"/>
    </sheetView>
  </sheetViews>
  <sheetFormatPr defaultRowHeight="15" x14ac:dyDescent="0.25"/>
  <cols>
    <col min="1" max="1" width="1.85546875" style="94" customWidth="1"/>
    <col min="2" max="2" width="2.140625" style="94" customWidth="1"/>
    <col min="3" max="3" width="26.7109375" style="94" customWidth="1"/>
    <col min="4" max="4" width="2.140625" style="94" customWidth="1"/>
    <col min="5" max="5" width="3.42578125" style="94" customWidth="1"/>
    <col min="6" max="6" width="63.140625" style="94" customWidth="1"/>
    <col min="7" max="7" width="9.5703125" style="94" customWidth="1"/>
    <col min="8" max="16384" width="9.140625" style="94"/>
  </cols>
  <sheetData>
    <row r="1" spans="2:7" ht="5.25" customHeight="1" x14ac:dyDescent="0.25"/>
    <row r="2" spans="2:7" ht="18.75" x14ac:dyDescent="0.3">
      <c r="B2" s="5" t="s">
        <v>189</v>
      </c>
    </row>
    <row r="3" spans="2:7" ht="15" customHeight="1" x14ac:dyDescent="0.3">
      <c r="B3" s="5"/>
      <c r="C3" s="4" t="s">
        <v>406</v>
      </c>
    </row>
    <row r="4" spans="2:7" ht="21" customHeight="1" x14ac:dyDescent="0.3">
      <c r="B4" s="5"/>
    </row>
    <row r="5" spans="2:7" ht="12" customHeight="1" x14ac:dyDescent="0.25">
      <c r="C5" s="39" t="s">
        <v>100</v>
      </c>
      <c r="D5" s="43"/>
      <c r="E5" s="43"/>
      <c r="F5" s="39" t="s">
        <v>93</v>
      </c>
    </row>
    <row r="6" spans="2:7" ht="12" customHeight="1" x14ac:dyDescent="0.25">
      <c r="B6" s="3"/>
      <c r="C6" s="13"/>
      <c r="D6" s="3"/>
      <c r="E6" s="33"/>
      <c r="F6" s="8"/>
    </row>
    <row r="7" spans="2:7" ht="51" x14ac:dyDescent="0.25">
      <c r="B7" s="3"/>
      <c r="C7" s="11" t="s">
        <v>102</v>
      </c>
      <c r="D7" s="3"/>
      <c r="E7" s="34" t="s">
        <v>83</v>
      </c>
      <c r="F7" s="46" t="s">
        <v>169</v>
      </c>
      <c r="G7" s="22" t="s">
        <v>165</v>
      </c>
    </row>
    <row r="8" spans="2:7" ht="63.75" x14ac:dyDescent="0.25">
      <c r="B8" s="3"/>
      <c r="C8" s="11"/>
      <c r="D8" s="3"/>
      <c r="E8" s="34" t="s">
        <v>83</v>
      </c>
      <c r="F8" s="46" t="s">
        <v>176</v>
      </c>
      <c r="G8" s="22" t="s">
        <v>174</v>
      </c>
    </row>
    <row r="9" spans="2:7" ht="25.5" x14ac:dyDescent="0.25">
      <c r="B9" s="3"/>
      <c r="C9" s="11"/>
      <c r="D9" s="3"/>
      <c r="E9" s="34" t="s">
        <v>83</v>
      </c>
      <c r="F9" s="46" t="s">
        <v>184</v>
      </c>
      <c r="G9" s="22" t="s">
        <v>182</v>
      </c>
    </row>
    <row r="10" spans="2:7" ht="92.25" customHeight="1" x14ac:dyDescent="0.25">
      <c r="B10" s="3"/>
      <c r="C10" s="11"/>
      <c r="D10" s="3"/>
      <c r="E10" s="34" t="s">
        <v>83</v>
      </c>
      <c r="F10" s="46" t="s">
        <v>235</v>
      </c>
      <c r="G10" s="22" t="s">
        <v>231</v>
      </c>
    </row>
    <row r="11" spans="2:7" x14ac:dyDescent="0.25">
      <c r="B11" s="3"/>
      <c r="C11" s="11"/>
      <c r="D11" s="3"/>
      <c r="E11" s="34" t="s">
        <v>83</v>
      </c>
      <c r="F11" s="40" t="s">
        <v>225</v>
      </c>
      <c r="G11" s="22" t="s">
        <v>183</v>
      </c>
    </row>
    <row r="12" spans="2:7" x14ac:dyDescent="0.25">
      <c r="B12" s="3"/>
      <c r="C12" s="13"/>
      <c r="D12" s="3"/>
      <c r="E12" s="33"/>
      <c r="F12" s="8"/>
    </row>
    <row r="13" spans="2:7" ht="25.5" x14ac:dyDescent="0.25">
      <c r="B13" s="3"/>
      <c r="C13" s="13" t="s">
        <v>35</v>
      </c>
      <c r="D13" s="3"/>
      <c r="E13" s="34" t="s">
        <v>83</v>
      </c>
      <c r="F13" s="22" t="s">
        <v>131</v>
      </c>
      <c r="G13" s="22" t="s">
        <v>127</v>
      </c>
    </row>
    <row r="14" spans="2:7" ht="51" x14ac:dyDescent="0.25">
      <c r="B14" s="3"/>
      <c r="C14" s="13"/>
      <c r="D14" s="3"/>
      <c r="E14" s="34" t="s">
        <v>83</v>
      </c>
      <c r="F14" s="22" t="s">
        <v>132</v>
      </c>
      <c r="G14" s="22" t="s">
        <v>127</v>
      </c>
    </row>
    <row r="15" spans="2:7" ht="25.5" x14ac:dyDescent="0.25">
      <c r="B15" s="3"/>
      <c r="C15" s="13"/>
      <c r="D15" s="3"/>
      <c r="E15" s="34" t="s">
        <v>83</v>
      </c>
      <c r="F15" s="22" t="s">
        <v>133</v>
      </c>
      <c r="G15" s="22" t="s">
        <v>127</v>
      </c>
    </row>
    <row r="16" spans="2:7" ht="38.25" x14ac:dyDescent="0.25">
      <c r="B16" s="3"/>
      <c r="C16" s="13"/>
      <c r="D16" s="3"/>
      <c r="E16" s="34" t="s">
        <v>83</v>
      </c>
      <c r="F16" s="22" t="s">
        <v>134</v>
      </c>
      <c r="G16" s="22" t="s">
        <v>127</v>
      </c>
    </row>
    <row r="17" spans="2:7" ht="25.5" x14ac:dyDescent="0.25">
      <c r="B17" s="3"/>
      <c r="C17" s="13"/>
      <c r="D17" s="3"/>
      <c r="E17" s="34" t="s">
        <v>83</v>
      </c>
      <c r="F17" s="22" t="s">
        <v>135</v>
      </c>
      <c r="G17" s="22" t="s">
        <v>127</v>
      </c>
    </row>
    <row r="18" spans="2:7" ht="25.5" x14ac:dyDescent="0.25">
      <c r="B18" s="3"/>
      <c r="C18" s="13"/>
      <c r="D18" s="3"/>
      <c r="E18" s="34" t="s">
        <v>83</v>
      </c>
      <c r="F18" s="22" t="s">
        <v>136</v>
      </c>
      <c r="G18" s="22" t="s">
        <v>127</v>
      </c>
    </row>
    <row r="19" spans="2:7" ht="25.5" x14ac:dyDescent="0.25">
      <c r="B19" s="3"/>
      <c r="C19" s="13"/>
      <c r="D19" s="3"/>
      <c r="E19" s="34" t="s">
        <v>83</v>
      </c>
      <c r="F19" s="22" t="s">
        <v>137</v>
      </c>
      <c r="G19" s="22" t="s">
        <v>127</v>
      </c>
    </row>
    <row r="20" spans="2:7" ht="76.5" x14ac:dyDescent="0.25">
      <c r="B20" s="3"/>
      <c r="C20" s="13"/>
      <c r="D20" s="3"/>
      <c r="E20" s="34" t="s">
        <v>83</v>
      </c>
      <c r="F20" s="22" t="s">
        <v>138</v>
      </c>
      <c r="G20" s="22" t="s">
        <v>127</v>
      </c>
    </row>
    <row r="21" spans="2:7" ht="38.25" x14ac:dyDescent="0.25">
      <c r="B21" s="3"/>
      <c r="C21" s="41"/>
      <c r="D21" s="7"/>
      <c r="E21" s="48" t="s">
        <v>83</v>
      </c>
      <c r="F21" s="47" t="s">
        <v>139</v>
      </c>
      <c r="G21" s="22" t="s">
        <v>127</v>
      </c>
    </row>
    <row r="22" spans="2:7" ht="51" x14ac:dyDescent="0.25">
      <c r="B22" s="3"/>
      <c r="C22" s="13" t="s">
        <v>35</v>
      </c>
      <c r="D22" s="3"/>
      <c r="E22" s="34" t="s">
        <v>83</v>
      </c>
      <c r="F22" s="22" t="s">
        <v>140</v>
      </c>
      <c r="G22" s="22" t="s">
        <v>127</v>
      </c>
    </row>
    <row r="23" spans="2:7" ht="25.5" x14ac:dyDescent="0.25">
      <c r="B23" s="3"/>
      <c r="C23" s="13"/>
      <c r="D23" s="3"/>
      <c r="E23" s="34" t="s">
        <v>83</v>
      </c>
      <c r="F23" s="22" t="s">
        <v>141</v>
      </c>
      <c r="G23" s="22" t="s">
        <v>127</v>
      </c>
    </row>
    <row r="24" spans="2:7" ht="44.25" customHeight="1" x14ac:dyDescent="0.25">
      <c r="B24" s="3"/>
      <c r="C24" s="13"/>
      <c r="D24" s="3"/>
      <c r="E24" s="34" t="s">
        <v>83</v>
      </c>
      <c r="F24" s="22" t="s">
        <v>142</v>
      </c>
      <c r="G24" s="22" t="s">
        <v>127</v>
      </c>
    </row>
    <row r="25" spans="2:7" ht="25.5" x14ac:dyDescent="0.25">
      <c r="B25" s="3"/>
      <c r="C25" s="13"/>
      <c r="D25" s="3"/>
      <c r="E25" s="34" t="s">
        <v>83</v>
      </c>
      <c r="F25" s="22" t="s">
        <v>143</v>
      </c>
      <c r="G25" s="22" t="s">
        <v>127</v>
      </c>
    </row>
    <row r="26" spans="2:7" ht="51" x14ac:dyDescent="0.25">
      <c r="B26" s="3"/>
      <c r="C26" s="13"/>
      <c r="D26" s="3"/>
      <c r="E26" s="34" t="s">
        <v>83</v>
      </c>
      <c r="F26" s="22" t="s">
        <v>144</v>
      </c>
      <c r="G26" s="22" t="s">
        <v>127</v>
      </c>
    </row>
    <row r="27" spans="2:7" ht="38.25" x14ac:dyDescent="0.25">
      <c r="B27" s="3"/>
      <c r="C27" s="13"/>
      <c r="D27" s="3"/>
      <c r="E27" s="34" t="s">
        <v>83</v>
      </c>
      <c r="F27" s="22" t="s">
        <v>145</v>
      </c>
      <c r="G27" s="22" t="s">
        <v>127</v>
      </c>
    </row>
    <row r="28" spans="2:7" ht="25.5" x14ac:dyDescent="0.25">
      <c r="B28" s="3"/>
      <c r="C28" s="13"/>
      <c r="D28" s="3"/>
      <c r="E28" s="34" t="s">
        <v>83</v>
      </c>
      <c r="F28" s="22" t="s">
        <v>146</v>
      </c>
      <c r="G28" s="22" t="s">
        <v>127</v>
      </c>
    </row>
    <row r="29" spans="2:7" ht="25.5" x14ac:dyDescent="0.25">
      <c r="B29" s="3"/>
      <c r="C29" s="13"/>
      <c r="D29" s="3"/>
      <c r="E29" s="34" t="s">
        <v>83</v>
      </c>
      <c r="F29" s="22" t="s">
        <v>147</v>
      </c>
      <c r="G29" s="22" t="s">
        <v>127</v>
      </c>
    </row>
    <row r="30" spans="2:7" ht="25.5" x14ac:dyDescent="0.25">
      <c r="B30" s="3"/>
      <c r="C30" s="13"/>
      <c r="D30" s="3"/>
      <c r="E30" s="34" t="s">
        <v>83</v>
      </c>
      <c r="F30" s="22" t="s">
        <v>148</v>
      </c>
      <c r="G30" s="22" t="s">
        <v>127</v>
      </c>
    </row>
    <row r="31" spans="2:7" ht="25.5" x14ac:dyDescent="0.25">
      <c r="B31" s="3"/>
      <c r="C31" s="13"/>
      <c r="D31" s="3"/>
      <c r="E31" s="34" t="s">
        <v>83</v>
      </c>
      <c r="F31" s="22" t="s">
        <v>149</v>
      </c>
      <c r="G31" s="22" t="s">
        <v>127</v>
      </c>
    </row>
    <row r="32" spans="2:7" ht="25.5" x14ac:dyDescent="0.25">
      <c r="B32" s="3"/>
      <c r="C32" s="13"/>
      <c r="D32" s="3"/>
      <c r="E32" s="34" t="s">
        <v>83</v>
      </c>
      <c r="F32" s="22" t="s">
        <v>150</v>
      </c>
      <c r="G32" s="22" t="s">
        <v>127</v>
      </c>
    </row>
    <row r="33" spans="2:7" ht="25.5" x14ac:dyDescent="0.25">
      <c r="B33" s="3"/>
      <c r="C33" s="13"/>
      <c r="D33" s="3"/>
      <c r="E33" s="34" t="s">
        <v>83</v>
      </c>
      <c r="F33" s="22" t="s">
        <v>151</v>
      </c>
      <c r="G33" s="22" t="s">
        <v>127</v>
      </c>
    </row>
    <row r="34" spans="2:7" ht="25.5" x14ac:dyDescent="0.25">
      <c r="B34" s="3"/>
      <c r="C34" s="13"/>
      <c r="D34" s="3"/>
      <c r="E34" s="34" t="s">
        <v>83</v>
      </c>
      <c r="F34" s="22" t="s">
        <v>152</v>
      </c>
      <c r="G34" s="22" t="s">
        <v>127</v>
      </c>
    </row>
    <row r="35" spans="2:7" ht="38.25" x14ac:dyDescent="0.25">
      <c r="B35" s="3"/>
      <c r="C35" s="13"/>
      <c r="D35" s="3"/>
      <c r="E35" s="34" t="s">
        <v>83</v>
      </c>
      <c r="F35" s="22" t="s">
        <v>170</v>
      </c>
      <c r="G35" s="22" t="s">
        <v>165</v>
      </c>
    </row>
    <row r="36" spans="2:7" ht="89.25" x14ac:dyDescent="0.25">
      <c r="B36" s="3"/>
      <c r="C36" s="13"/>
      <c r="D36" s="3"/>
      <c r="E36" s="34" t="s">
        <v>83</v>
      </c>
      <c r="F36" s="22" t="s">
        <v>175</v>
      </c>
      <c r="G36" s="22" t="s">
        <v>174</v>
      </c>
    </row>
    <row r="37" spans="2:7" ht="25.5" x14ac:dyDescent="0.25">
      <c r="B37" s="3"/>
      <c r="C37" s="13"/>
      <c r="D37" s="3"/>
      <c r="E37" s="34" t="s">
        <v>83</v>
      </c>
      <c r="F37" s="22" t="s">
        <v>234</v>
      </c>
      <c r="G37" s="22" t="s">
        <v>231</v>
      </c>
    </row>
    <row r="38" spans="2:7" ht="25.5" x14ac:dyDescent="0.25">
      <c r="B38" s="3"/>
      <c r="C38" s="13"/>
      <c r="D38" s="3"/>
      <c r="E38" s="34" t="s">
        <v>83</v>
      </c>
      <c r="F38" s="22" t="s">
        <v>228</v>
      </c>
      <c r="G38" s="22" t="s">
        <v>183</v>
      </c>
    </row>
    <row r="39" spans="2:7" x14ac:dyDescent="0.25">
      <c r="B39" s="3"/>
      <c r="C39" s="7"/>
      <c r="D39" s="7"/>
      <c r="E39" s="7"/>
      <c r="F39" s="10"/>
    </row>
    <row r="40" spans="2:7" ht="42" customHeight="1" x14ac:dyDescent="0.25">
      <c r="B40" s="3"/>
      <c r="C40" s="13" t="s">
        <v>121</v>
      </c>
      <c r="D40" s="3"/>
      <c r="E40" s="34" t="s">
        <v>83</v>
      </c>
      <c r="F40" s="22" t="s">
        <v>170</v>
      </c>
      <c r="G40" s="22" t="s">
        <v>165</v>
      </c>
    </row>
    <row r="41" spans="2:7" ht="26.25" x14ac:dyDescent="0.25">
      <c r="B41" s="3"/>
      <c r="C41" s="13"/>
      <c r="D41" s="3"/>
      <c r="E41" s="34" t="s">
        <v>83</v>
      </c>
      <c r="F41" s="8" t="s">
        <v>236</v>
      </c>
      <c r="G41" s="22" t="s">
        <v>231</v>
      </c>
    </row>
    <row r="42" spans="2:7" x14ac:dyDescent="0.25">
      <c r="B42" s="3"/>
      <c r="C42" s="13"/>
      <c r="D42" s="3"/>
      <c r="E42" s="33"/>
      <c r="F42" s="8"/>
    </row>
    <row r="43" spans="2:7" ht="26.25" x14ac:dyDescent="0.25">
      <c r="B43" s="3"/>
      <c r="C43" s="13" t="s">
        <v>122</v>
      </c>
      <c r="D43" s="3"/>
      <c r="E43" s="34" t="s">
        <v>83</v>
      </c>
      <c r="F43" s="8" t="s">
        <v>171</v>
      </c>
      <c r="G43" s="22" t="s">
        <v>165</v>
      </c>
    </row>
    <row r="44" spans="2:7" ht="39" x14ac:dyDescent="0.25">
      <c r="B44" s="3"/>
      <c r="C44" s="13"/>
      <c r="D44" s="3"/>
      <c r="E44" s="34" t="s">
        <v>83</v>
      </c>
      <c r="F44" s="8" t="s">
        <v>226</v>
      </c>
      <c r="G44" s="22" t="s">
        <v>227</v>
      </c>
    </row>
    <row r="45" spans="2:7" x14ac:dyDescent="0.25">
      <c r="B45" s="3"/>
      <c r="C45" s="13"/>
      <c r="D45" s="3"/>
      <c r="E45" s="34" t="s">
        <v>83</v>
      </c>
      <c r="F45" s="8" t="s">
        <v>172</v>
      </c>
      <c r="G45" s="22" t="s">
        <v>158</v>
      </c>
    </row>
    <row r="46" spans="2:7" x14ac:dyDescent="0.25">
      <c r="B46" s="3"/>
      <c r="C46" s="13"/>
      <c r="D46" s="3"/>
    </row>
    <row r="47" spans="2:7" x14ac:dyDescent="0.25">
      <c r="B47" s="3"/>
      <c r="C47" s="13"/>
      <c r="D47" s="3"/>
      <c r="E47" s="33"/>
      <c r="F47" s="8"/>
    </row>
    <row r="48" spans="2:7" ht="33.75" customHeight="1" x14ac:dyDescent="0.25">
      <c r="B48" s="3"/>
      <c r="C48" s="13" t="s">
        <v>103</v>
      </c>
      <c r="D48" s="3"/>
      <c r="E48" s="34" t="s">
        <v>83</v>
      </c>
      <c r="F48" s="22" t="s">
        <v>157</v>
      </c>
      <c r="G48" s="22" t="s">
        <v>154</v>
      </c>
    </row>
    <row r="49" spans="2:10" ht="63.75" x14ac:dyDescent="0.25">
      <c r="B49" s="3"/>
      <c r="C49" s="13"/>
      <c r="D49" s="3"/>
      <c r="E49" s="34" t="s">
        <v>83</v>
      </c>
      <c r="F49" s="22" t="s">
        <v>173</v>
      </c>
      <c r="G49" s="22" t="s">
        <v>174</v>
      </c>
    </row>
    <row r="50" spans="2:10" ht="12" customHeight="1" x14ac:dyDescent="0.25">
      <c r="B50" s="3"/>
      <c r="C50" s="41"/>
      <c r="D50" s="7"/>
      <c r="E50" s="42"/>
      <c r="F50" s="10"/>
    </row>
    <row r="51" spans="2:10" x14ac:dyDescent="0.25">
      <c r="B51" s="3"/>
      <c r="C51" s="13"/>
      <c r="D51" s="3"/>
      <c r="E51" s="33"/>
      <c r="F51" s="8"/>
    </row>
    <row r="53" spans="2:10" x14ac:dyDescent="0.25">
      <c r="J53" s="13"/>
    </row>
  </sheetData>
  <pageMargins left="0.45" right="0.2" top="0.75" bottom="0.5" header="0.3" footer="0.3"/>
  <pageSetup orientation="portrait" r:id="rId1"/>
  <headerFooter>
    <oddHeader>&amp;C&amp;"Times New Roman,Bold"&amp;16LWG January, 2016</oddHeader>
    <oddFooter>&amp;C&amp;"Times New Roman,Italic"&amp;8USDA is an Equal Opportunity Provider and Employer</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52"/>
  <sheetViews>
    <sheetView topLeftCell="A31" zoomScaleNormal="100" workbookViewId="0">
      <selection activeCell="C4" sqref="C4"/>
    </sheetView>
  </sheetViews>
  <sheetFormatPr defaultRowHeight="15" x14ac:dyDescent="0.25"/>
  <cols>
    <col min="1" max="1" width="1.85546875" style="94" customWidth="1"/>
    <col min="2" max="2" width="2.140625" style="94" customWidth="1"/>
    <col min="3" max="3" width="26.7109375" style="94" customWidth="1"/>
    <col min="4" max="4" width="2.140625" style="94" customWidth="1"/>
    <col min="5" max="5" width="3.42578125" style="94" customWidth="1"/>
    <col min="6" max="6" width="63.140625" style="94" customWidth="1"/>
    <col min="7" max="16384" width="9.140625" style="94"/>
  </cols>
  <sheetData>
    <row r="1" spans="2:7" ht="5.25" customHeight="1" x14ac:dyDescent="0.25"/>
    <row r="2" spans="2:7" ht="18.75" x14ac:dyDescent="0.3">
      <c r="B2" s="5" t="s">
        <v>36</v>
      </c>
    </row>
    <row r="3" spans="2:7" ht="15" customHeight="1" x14ac:dyDescent="0.3">
      <c r="B3" s="5"/>
      <c r="C3" s="4" t="s">
        <v>406</v>
      </c>
    </row>
    <row r="4" spans="2:7" ht="21" customHeight="1" x14ac:dyDescent="0.3">
      <c r="B4" s="5"/>
    </row>
    <row r="5" spans="2:7" x14ac:dyDescent="0.25">
      <c r="B5" s="3"/>
      <c r="C5" s="13"/>
      <c r="D5" s="3"/>
      <c r="E5" s="33"/>
      <c r="F5" s="8"/>
    </row>
    <row r="6" spans="2:7" x14ac:dyDescent="0.25">
      <c r="C6" s="39" t="s">
        <v>100</v>
      </c>
      <c r="D6" s="43"/>
      <c r="E6" s="43"/>
      <c r="F6" s="39" t="s">
        <v>93</v>
      </c>
    </row>
    <row r="7" spans="2:7" x14ac:dyDescent="0.25">
      <c r="B7" s="3"/>
      <c r="C7" s="13"/>
      <c r="D7" s="3"/>
      <c r="E7" s="33"/>
      <c r="F7" s="8"/>
    </row>
    <row r="8" spans="2:7" ht="25.5" x14ac:dyDescent="0.25">
      <c r="B8" s="3"/>
      <c r="C8" s="13" t="s">
        <v>104</v>
      </c>
      <c r="D8" s="3"/>
      <c r="E8" s="34" t="s">
        <v>83</v>
      </c>
      <c r="F8" s="46" t="s">
        <v>167</v>
      </c>
      <c r="G8" s="22" t="s">
        <v>165</v>
      </c>
    </row>
    <row r="9" spans="2:7" ht="25.5" x14ac:dyDescent="0.25">
      <c r="B9" s="3"/>
      <c r="C9" s="13"/>
      <c r="D9" s="3"/>
      <c r="E9" s="34" t="s">
        <v>83</v>
      </c>
      <c r="F9" s="46" t="s">
        <v>181</v>
      </c>
      <c r="G9" s="22" t="s">
        <v>174</v>
      </c>
    </row>
    <row r="10" spans="2:7" ht="93.75" customHeight="1" x14ac:dyDescent="0.25">
      <c r="B10" s="3"/>
      <c r="C10" s="13"/>
      <c r="D10" s="3"/>
      <c r="E10" s="34" t="s">
        <v>83</v>
      </c>
      <c r="F10" s="46" t="s">
        <v>235</v>
      </c>
      <c r="G10" s="22" t="s">
        <v>231</v>
      </c>
    </row>
    <row r="11" spans="2:7" x14ac:dyDescent="0.25">
      <c r="B11" s="3"/>
      <c r="C11" s="13"/>
      <c r="D11" s="3"/>
      <c r="E11" s="33"/>
      <c r="F11" s="8"/>
    </row>
    <row r="12" spans="2:7" ht="38.25" x14ac:dyDescent="0.25">
      <c r="B12" s="3"/>
      <c r="C12" s="11" t="s">
        <v>125</v>
      </c>
      <c r="E12" s="34" t="s">
        <v>83</v>
      </c>
      <c r="F12" s="23" t="s">
        <v>155</v>
      </c>
      <c r="G12" s="22" t="s">
        <v>154</v>
      </c>
    </row>
    <row r="13" spans="2:7" ht="25.5" x14ac:dyDescent="0.25">
      <c r="B13" s="3"/>
      <c r="C13" s="11"/>
      <c r="E13" s="34" t="s">
        <v>83</v>
      </c>
      <c r="F13" s="22" t="s">
        <v>168</v>
      </c>
      <c r="G13" s="22" t="s">
        <v>165</v>
      </c>
    </row>
    <row r="14" spans="2:7" ht="114.75" x14ac:dyDescent="0.25">
      <c r="B14" s="3"/>
      <c r="C14" s="11"/>
      <c r="E14" s="34" t="s">
        <v>83</v>
      </c>
      <c r="F14" s="22" t="s">
        <v>188</v>
      </c>
      <c r="G14" s="22" t="s">
        <v>187</v>
      </c>
    </row>
    <row r="15" spans="2:7" x14ac:dyDescent="0.25">
      <c r="B15" s="3"/>
      <c r="C15" s="13"/>
      <c r="D15" s="3"/>
      <c r="E15" s="33"/>
      <c r="F15" s="40"/>
    </row>
    <row r="16" spans="2:7" ht="114.75" x14ac:dyDescent="0.25">
      <c r="B16" s="3"/>
      <c r="C16" s="11" t="s">
        <v>126</v>
      </c>
      <c r="D16" s="3"/>
      <c r="E16" s="34" t="s">
        <v>83</v>
      </c>
      <c r="F16" s="23" t="s">
        <v>128</v>
      </c>
      <c r="G16" s="22" t="s">
        <v>127</v>
      </c>
    </row>
    <row r="17" spans="2:7" ht="76.5" x14ac:dyDescent="0.25">
      <c r="B17" s="3"/>
      <c r="C17" s="11"/>
      <c r="D17" s="3"/>
      <c r="E17" s="34" t="s">
        <v>83</v>
      </c>
      <c r="F17" s="23" t="s">
        <v>161</v>
      </c>
      <c r="G17" s="22" t="s">
        <v>160</v>
      </c>
    </row>
    <row r="18" spans="2:7" ht="25.5" x14ac:dyDescent="0.25">
      <c r="B18" s="3"/>
      <c r="C18" s="11"/>
      <c r="D18" s="3"/>
      <c r="E18" s="34" t="s">
        <v>83</v>
      </c>
      <c r="F18" s="23" t="s">
        <v>166</v>
      </c>
      <c r="G18" s="22" t="s">
        <v>165</v>
      </c>
    </row>
    <row r="19" spans="2:7" x14ac:dyDescent="0.25">
      <c r="B19" s="3"/>
      <c r="C19" s="13"/>
      <c r="D19" s="3"/>
      <c r="E19" s="33"/>
      <c r="F19" s="40"/>
    </row>
    <row r="20" spans="2:7" ht="26.25" x14ac:dyDescent="0.25">
      <c r="B20" s="3"/>
      <c r="C20" s="53" t="s">
        <v>117</v>
      </c>
      <c r="D20" s="7"/>
      <c r="E20" s="48" t="s">
        <v>83</v>
      </c>
      <c r="F20" s="54" t="s">
        <v>162</v>
      </c>
      <c r="G20" s="22" t="s">
        <v>160</v>
      </c>
    </row>
    <row r="21" spans="2:7" x14ac:dyDescent="0.25">
      <c r="B21" s="3"/>
      <c r="C21" s="13"/>
      <c r="D21" s="3"/>
      <c r="E21" s="34" t="s">
        <v>83</v>
      </c>
      <c r="F21" s="40" t="s">
        <v>163</v>
      </c>
      <c r="G21" s="22" t="s">
        <v>160</v>
      </c>
    </row>
    <row r="22" spans="2:7" ht="48.75" customHeight="1" x14ac:dyDescent="0.25">
      <c r="B22" s="3"/>
      <c r="C22" s="13"/>
      <c r="D22" s="3"/>
      <c r="E22" s="34" t="s">
        <v>83</v>
      </c>
      <c r="F22" s="46" t="s">
        <v>164</v>
      </c>
      <c r="G22" s="22" t="s">
        <v>165</v>
      </c>
    </row>
    <row r="23" spans="2:7" ht="51.75" x14ac:dyDescent="0.25">
      <c r="B23" s="3"/>
      <c r="C23" s="13" t="str">
        <f>C20</f>
        <v>OUTREACH</v>
      </c>
      <c r="D23" s="3"/>
      <c r="E23" s="34" t="s">
        <v>83</v>
      </c>
      <c r="F23" s="40" t="s">
        <v>186</v>
      </c>
      <c r="G23" s="22" t="s">
        <v>187</v>
      </c>
    </row>
    <row r="24" spans="2:7" ht="64.5" x14ac:dyDescent="0.25">
      <c r="B24" s="3"/>
      <c r="C24" s="13"/>
      <c r="D24" s="3"/>
      <c r="E24" s="34" t="s">
        <v>83</v>
      </c>
      <c r="F24" s="40" t="s">
        <v>237</v>
      </c>
      <c r="G24" s="22" t="s">
        <v>231</v>
      </c>
    </row>
    <row r="25" spans="2:7" x14ac:dyDescent="0.25">
      <c r="B25" s="3"/>
      <c r="C25" s="13"/>
      <c r="D25" s="3"/>
      <c r="E25" s="33"/>
      <c r="F25" s="40"/>
    </row>
    <row r="26" spans="2:7" ht="77.25" x14ac:dyDescent="0.25">
      <c r="B26" s="3"/>
      <c r="C26" s="13" t="s">
        <v>105</v>
      </c>
      <c r="D26" s="3"/>
      <c r="E26" s="34" t="s">
        <v>83</v>
      </c>
      <c r="F26" s="40" t="s">
        <v>129</v>
      </c>
      <c r="G26" s="22" t="s">
        <v>127</v>
      </c>
    </row>
    <row r="27" spans="2:7" ht="51.75" x14ac:dyDescent="0.25">
      <c r="B27" s="3"/>
      <c r="C27" s="13"/>
      <c r="D27" s="3"/>
      <c r="E27" s="34" t="s">
        <v>83</v>
      </c>
      <c r="F27" s="40" t="s">
        <v>130</v>
      </c>
      <c r="G27" s="22" t="s">
        <v>127</v>
      </c>
    </row>
    <row r="28" spans="2:7" ht="77.25" x14ac:dyDescent="0.25">
      <c r="B28" s="3"/>
      <c r="C28" s="13"/>
      <c r="D28" s="3"/>
      <c r="E28" s="34" t="s">
        <v>83</v>
      </c>
      <c r="F28" s="40" t="s">
        <v>153</v>
      </c>
      <c r="G28" s="22" t="s">
        <v>154</v>
      </c>
    </row>
    <row r="29" spans="2:7" ht="39" x14ac:dyDescent="0.25">
      <c r="B29" s="3"/>
      <c r="C29" s="13"/>
      <c r="D29" s="3"/>
      <c r="E29" s="34" t="s">
        <v>83</v>
      </c>
      <c r="F29" s="40" t="s">
        <v>156</v>
      </c>
      <c r="G29" s="22" t="s">
        <v>154</v>
      </c>
    </row>
    <row r="30" spans="2:7" ht="38.25" x14ac:dyDescent="0.25">
      <c r="B30" s="3"/>
      <c r="C30" s="13"/>
      <c r="D30" s="3"/>
      <c r="E30" s="34" t="s">
        <v>83</v>
      </c>
      <c r="F30" s="23" t="s">
        <v>159</v>
      </c>
      <c r="G30" s="22" t="s">
        <v>160</v>
      </c>
    </row>
    <row r="31" spans="2:7" ht="25.5" x14ac:dyDescent="0.25">
      <c r="B31" s="3"/>
      <c r="C31" s="13"/>
      <c r="D31" s="3"/>
      <c r="E31" s="34" t="s">
        <v>83</v>
      </c>
      <c r="F31" s="23" t="s">
        <v>179</v>
      </c>
      <c r="G31" s="22" t="s">
        <v>174</v>
      </c>
    </row>
    <row r="32" spans="2:7" ht="25.5" x14ac:dyDescent="0.25">
      <c r="B32" s="3"/>
      <c r="C32" s="13"/>
      <c r="D32" s="3"/>
      <c r="E32" s="34" t="s">
        <v>83</v>
      </c>
      <c r="F32" s="23" t="s">
        <v>180</v>
      </c>
      <c r="G32" s="22" t="s">
        <v>174</v>
      </c>
    </row>
    <row r="33" spans="2:10" ht="12" customHeight="1" x14ac:dyDescent="0.25">
      <c r="B33" s="3"/>
      <c r="C33" s="14"/>
      <c r="D33" s="3"/>
      <c r="E33" s="33"/>
      <c r="F33" s="9"/>
    </row>
    <row r="34" spans="2:10" ht="55.5" customHeight="1" x14ac:dyDescent="0.25">
      <c r="B34" s="3"/>
      <c r="C34" s="55" t="s">
        <v>106</v>
      </c>
      <c r="D34" s="7"/>
      <c r="E34" s="48" t="s">
        <v>83</v>
      </c>
      <c r="F34" s="47" t="s">
        <v>177</v>
      </c>
      <c r="G34" s="22" t="s">
        <v>127</v>
      </c>
    </row>
    <row r="35" spans="2:10" ht="49.5" customHeight="1" x14ac:dyDescent="0.25">
      <c r="B35" s="3"/>
      <c r="C35" s="21" t="s">
        <v>106</v>
      </c>
      <c r="D35" s="3"/>
      <c r="E35" s="34" t="s">
        <v>83</v>
      </c>
      <c r="F35" s="22" t="s">
        <v>178</v>
      </c>
      <c r="G35" s="22" t="s">
        <v>174</v>
      </c>
    </row>
    <row r="36" spans="2:10" ht="26.25" customHeight="1" x14ac:dyDescent="0.25">
      <c r="B36" s="3"/>
      <c r="C36" s="56"/>
      <c r="D36" s="3"/>
      <c r="E36" s="34" t="s">
        <v>83</v>
      </c>
      <c r="F36" s="22" t="s">
        <v>185</v>
      </c>
      <c r="G36" s="46" t="s">
        <v>182</v>
      </c>
    </row>
    <row r="37" spans="2:10" ht="13.5" customHeight="1" x14ac:dyDescent="0.25">
      <c r="B37" s="3"/>
      <c r="C37" s="7"/>
      <c r="D37" s="7"/>
      <c r="E37" s="7"/>
      <c r="F37" s="7"/>
    </row>
    <row r="38" spans="2:10" ht="13.5" customHeight="1" x14ac:dyDescent="0.25">
      <c r="B38" s="3"/>
      <c r="C38" s="6"/>
      <c r="D38" s="6"/>
      <c r="E38" s="6"/>
      <c r="F38" s="30"/>
    </row>
    <row r="42" spans="2:10" x14ac:dyDescent="0.25">
      <c r="J42" s="11"/>
    </row>
    <row r="43" spans="2:10" x14ac:dyDescent="0.25">
      <c r="J43" s="11"/>
    </row>
    <row r="45" spans="2:10" x14ac:dyDescent="0.25">
      <c r="J45" s="11"/>
    </row>
    <row r="47" spans="2:10" x14ac:dyDescent="0.25">
      <c r="J47" s="11"/>
    </row>
    <row r="49" spans="10:10" x14ac:dyDescent="0.25">
      <c r="J49" s="11"/>
    </row>
    <row r="50" spans="10:10" x14ac:dyDescent="0.25">
      <c r="J50" s="11"/>
    </row>
    <row r="51" spans="10:10" x14ac:dyDescent="0.25">
      <c r="J51" s="14"/>
    </row>
    <row r="52" spans="10:10" x14ac:dyDescent="0.25">
      <c r="J52" s="11"/>
    </row>
  </sheetData>
  <pageMargins left="0.45" right="0.2" top="0.75" bottom="0.5" header="0.3" footer="0.3"/>
  <pageSetup orientation="portrait" r:id="rId1"/>
  <headerFooter>
    <oddHeader>&amp;C&amp;"Times New Roman,Bold"&amp;16LWG January, 2016</oddHeader>
    <oddFooter>&amp;C&amp;"Times New Roman,Italic"&amp;8USDA is an Equal Opportunity Provider and Employer</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69A28-1773-4F3C-A07F-1B3CC3BF4BD7}">
  <sheetPr>
    <tabColor rgb="FF92D050"/>
  </sheetPr>
  <dimension ref="B1:AL197"/>
  <sheetViews>
    <sheetView zoomScaleNormal="100" workbookViewId="0">
      <selection activeCell="G31" sqref="G31"/>
    </sheetView>
  </sheetViews>
  <sheetFormatPr defaultRowHeight="15" x14ac:dyDescent="0.25"/>
  <cols>
    <col min="1" max="1" width="1.85546875" style="94" customWidth="1"/>
    <col min="2" max="2" width="2.140625" style="94" customWidth="1"/>
    <col min="3" max="3" width="31" style="94" customWidth="1"/>
    <col min="4" max="4" width="2" style="94" customWidth="1"/>
    <col min="5" max="5" width="3.42578125" style="94" customWidth="1"/>
    <col min="6" max="6" width="43.5703125" style="94" customWidth="1"/>
    <col min="7" max="7" width="10.28515625" style="94" customWidth="1"/>
    <col min="8" max="16384" width="9.140625" style="94"/>
  </cols>
  <sheetData>
    <row r="1" spans="2:13" ht="5.25" customHeight="1" x14ac:dyDescent="0.25"/>
    <row r="2" spans="2:13" ht="18.75" x14ac:dyDescent="0.3">
      <c r="B2" s="5" t="s">
        <v>950</v>
      </c>
    </row>
    <row r="3" spans="2:13" ht="15" customHeight="1" x14ac:dyDescent="0.3">
      <c r="B3" s="5"/>
      <c r="C3" s="322" t="s">
        <v>949</v>
      </c>
    </row>
    <row r="4" spans="2:13" ht="6" customHeight="1" x14ac:dyDescent="0.3">
      <c r="B4" s="5"/>
    </row>
    <row r="5" spans="2:13" ht="27.75" customHeight="1" x14ac:dyDescent="0.25">
      <c r="C5" s="331" t="s">
        <v>910</v>
      </c>
      <c r="D5" s="359"/>
      <c r="E5" s="359"/>
      <c r="F5" s="331" t="s">
        <v>89</v>
      </c>
      <c r="G5" s="330" t="s">
        <v>827</v>
      </c>
    </row>
    <row r="6" spans="2:13" ht="6" customHeight="1" x14ac:dyDescent="0.25">
      <c r="B6" s="6"/>
      <c r="C6" s="12"/>
      <c r="D6" s="209"/>
      <c r="E6" s="209"/>
      <c r="F6" s="209"/>
      <c r="G6" s="146"/>
    </row>
    <row r="7" spans="2:13" s="363" customFormat="1" x14ac:dyDescent="0.25">
      <c r="B7" s="361"/>
      <c r="C7" s="213" t="s">
        <v>920</v>
      </c>
      <c r="D7" s="362">
        <v>1</v>
      </c>
      <c r="E7" s="33" t="s">
        <v>83</v>
      </c>
      <c r="F7" s="234" t="s">
        <v>862</v>
      </c>
      <c r="G7" s="51" t="s">
        <v>914</v>
      </c>
      <c r="K7" s="364"/>
      <c r="L7" s="364"/>
      <c r="M7" s="365"/>
    </row>
    <row r="8" spans="2:13" s="363" customFormat="1" x14ac:dyDescent="0.25">
      <c r="B8" s="361"/>
      <c r="C8" s="213"/>
      <c r="D8" s="362">
        <v>2</v>
      </c>
      <c r="E8" s="33" t="s">
        <v>83</v>
      </c>
      <c r="F8" s="234" t="s">
        <v>872</v>
      </c>
      <c r="G8" s="51" t="s">
        <v>915</v>
      </c>
      <c r="K8" s="364"/>
      <c r="L8" s="364"/>
      <c r="M8" s="365"/>
    </row>
    <row r="9" spans="2:13" s="363" customFormat="1" ht="8.1" customHeight="1" x14ac:dyDescent="0.25">
      <c r="B9" s="361"/>
      <c r="C9" s="213"/>
      <c r="D9" s="362"/>
      <c r="E9" s="33"/>
      <c r="F9" s="299"/>
      <c r="G9" s="164"/>
      <c r="K9" s="364"/>
      <c r="L9" s="364"/>
      <c r="M9" s="365"/>
    </row>
    <row r="10" spans="2:13" s="363" customFormat="1" ht="25.5" x14ac:dyDescent="0.25">
      <c r="B10" s="361"/>
      <c r="C10" s="213" t="s">
        <v>921</v>
      </c>
      <c r="D10" s="362">
        <v>6</v>
      </c>
      <c r="E10" s="33" t="s">
        <v>83</v>
      </c>
      <c r="F10" s="234" t="s">
        <v>883</v>
      </c>
      <c r="G10" s="26">
        <v>1</v>
      </c>
      <c r="K10" s="364"/>
      <c r="L10" s="364"/>
      <c r="M10" s="365"/>
    </row>
    <row r="11" spans="2:13" s="363" customFormat="1" x14ac:dyDescent="0.25">
      <c r="B11" s="361"/>
      <c r="C11" s="213"/>
      <c r="D11" s="362"/>
      <c r="E11" s="33"/>
      <c r="F11" s="299"/>
      <c r="G11" s="164"/>
      <c r="K11" s="364"/>
      <c r="L11" s="364"/>
      <c r="M11" s="365"/>
    </row>
    <row r="12" spans="2:13" s="363" customFormat="1" ht="12" customHeight="1" x14ac:dyDescent="0.25">
      <c r="B12" s="361"/>
      <c r="C12" s="366" t="s">
        <v>922</v>
      </c>
      <c r="D12" s="362"/>
      <c r="E12" s="33" t="s">
        <v>83</v>
      </c>
      <c r="F12" s="234" t="s">
        <v>847</v>
      </c>
      <c r="G12" s="51" t="s">
        <v>916</v>
      </c>
      <c r="K12" s="364"/>
      <c r="L12" s="364"/>
      <c r="M12" s="365"/>
    </row>
    <row r="13" spans="2:13" s="363" customFormat="1" ht="12" customHeight="1" x14ac:dyDescent="0.25">
      <c r="B13" s="361"/>
      <c r="C13" s="366"/>
      <c r="D13" s="362">
        <v>10</v>
      </c>
      <c r="E13" s="33" t="s">
        <v>83</v>
      </c>
      <c r="F13" s="234" t="s">
        <v>848</v>
      </c>
      <c r="G13" s="51" t="s">
        <v>917</v>
      </c>
      <c r="K13" s="364"/>
      <c r="L13" s="364"/>
      <c r="M13" s="365"/>
    </row>
    <row r="14" spans="2:13" s="363" customFormat="1" ht="8.1" customHeight="1" x14ac:dyDescent="0.25">
      <c r="B14" s="361"/>
      <c r="C14" s="366"/>
      <c r="D14" s="362"/>
      <c r="E14" s="33"/>
      <c r="F14" s="234"/>
      <c r="G14" s="167"/>
      <c r="K14" s="364"/>
      <c r="L14" s="364"/>
      <c r="M14" s="365"/>
    </row>
    <row r="15" spans="2:13" s="363" customFormat="1" x14ac:dyDescent="0.25">
      <c r="B15" s="361"/>
      <c r="C15" s="366" t="s">
        <v>923</v>
      </c>
      <c r="D15" s="362"/>
      <c r="E15" s="33" t="s">
        <v>83</v>
      </c>
      <c r="F15" s="234" t="s">
        <v>882</v>
      </c>
      <c r="G15" s="26">
        <v>0.5</v>
      </c>
      <c r="K15" s="364"/>
      <c r="L15" s="364"/>
      <c r="M15" s="365"/>
    </row>
    <row r="16" spans="2:13" s="363" customFormat="1" ht="12" customHeight="1" x14ac:dyDescent="0.25">
      <c r="B16" s="361"/>
      <c r="C16" s="366"/>
      <c r="D16" s="362"/>
      <c r="E16" s="33" t="s">
        <v>83</v>
      </c>
      <c r="F16" s="234" t="s">
        <v>881</v>
      </c>
      <c r="G16" s="26">
        <v>0.5</v>
      </c>
      <c r="K16" s="364"/>
      <c r="L16" s="364"/>
      <c r="M16" s="365"/>
    </row>
    <row r="17" spans="2:13" s="363" customFormat="1" ht="8.1" customHeight="1" x14ac:dyDescent="0.25">
      <c r="B17" s="361"/>
      <c r="C17" s="366"/>
      <c r="D17" s="362"/>
      <c r="E17" s="33"/>
      <c r="F17" s="234"/>
      <c r="G17" s="164"/>
      <c r="K17" s="364"/>
      <c r="L17" s="364"/>
      <c r="M17" s="365"/>
    </row>
    <row r="18" spans="2:13" s="363" customFormat="1" x14ac:dyDescent="0.25">
      <c r="B18" s="361"/>
      <c r="C18" s="366" t="s">
        <v>924</v>
      </c>
      <c r="D18" s="362">
        <v>11</v>
      </c>
      <c r="E18" s="33" t="s">
        <v>83</v>
      </c>
      <c r="F18" s="234" t="s">
        <v>877</v>
      </c>
      <c r="G18" s="51" t="s">
        <v>915</v>
      </c>
      <c r="K18" s="364"/>
      <c r="L18" s="364"/>
      <c r="M18" s="365"/>
    </row>
    <row r="19" spans="2:13" s="363" customFormat="1" x14ac:dyDescent="0.25">
      <c r="B19" s="361"/>
      <c r="C19" s="366"/>
      <c r="D19" s="362">
        <v>12</v>
      </c>
      <c r="E19" s="33" t="s">
        <v>83</v>
      </c>
      <c r="F19" s="234" t="s">
        <v>871</v>
      </c>
      <c r="G19" s="51" t="s">
        <v>918</v>
      </c>
      <c r="K19" s="364"/>
      <c r="L19" s="364"/>
      <c r="M19" s="365"/>
    </row>
    <row r="20" spans="2:13" s="363" customFormat="1" ht="25.5" x14ac:dyDescent="0.25">
      <c r="B20" s="361"/>
      <c r="C20" s="366"/>
      <c r="D20" s="362"/>
      <c r="E20" s="33" t="s">
        <v>83</v>
      </c>
      <c r="F20" s="234" t="s">
        <v>870</v>
      </c>
      <c r="G20" s="26">
        <v>0.5</v>
      </c>
      <c r="K20" s="364"/>
      <c r="L20" s="364"/>
      <c r="M20" s="365"/>
    </row>
    <row r="21" spans="2:13" s="363" customFormat="1" x14ac:dyDescent="0.25">
      <c r="B21" s="361"/>
      <c r="C21" s="366"/>
      <c r="D21" s="362"/>
      <c r="E21" s="33" t="s">
        <v>83</v>
      </c>
      <c r="F21" s="234" t="s">
        <v>874</v>
      </c>
      <c r="G21" s="51" t="s">
        <v>919</v>
      </c>
      <c r="K21" s="364"/>
      <c r="L21" s="364"/>
      <c r="M21" s="365"/>
    </row>
    <row r="22" spans="2:13" s="363" customFormat="1" ht="8.1" customHeight="1" x14ac:dyDescent="0.25">
      <c r="B22" s="361"/>
      <c r="C22" s="366"/>
      <c r="D22" s="362"/>
      <c r="E22" s="33"/>
      <c r="F22" s="234"/>
      <c r="G22" s="164"/>
      <c r="M22" s="365"/>
    </row>
    <row r="23" spans="2:13" s="363" customFormat="1" x14ac:dyDescent="0.25">
      <c r="B23" s="361"/>
      <c r="C23" s="366" t="s">
        <v>925</v>
      </c>
      <c r="D23" s="367">
        <v>13</v>
      </c>
      <c r="E23" s="33" t="s">
        <v>83</v>
      </c>
      <c r="F23" s="234" t="s">
        <v>866</v>
      </c>
      <c r="G23" s="26">
        <v>1</v>
      </c>
      <c r="M23" s="365"/>
    </row>
    <row r="24" spans="2:13" s="363" customFormat="1" ht="8.1" customHeight="1" x14ac:dyDescent="0.25">
      <c r="B24" s="361"/>
      <c r="C24" s="366"/>
      <c r="D24" s="362">
        <v>16</v>
      </c>
      <c r="E24" s="33"/>
      <c r="F24" s="234"/>
      <c r="G24" s="167"/>
      <c r="M24" s="365"/>
    </row>
    <row r="25" spans="2:13" s="363" customFormat="1" x14ac:dyDescent="0.25">
      <c r="B25" s="361"/>
      <c r="C25" s="213" t="s">
        <v>926</v>
      </c>
      <c r="D25" s="362"/>
      <c r="E25" s="33" t="s">
        <v>83</v>
      </c>
      <c r="F25" s="234" t="s">
        <v>852</v>
      </c>
      <c r="G25" s="26">
        <v>0.5</v>
      </c>
      <c r="M25" s="365"/>
    </row>
    <row r="26" spans="2:13" s="363" customFormat="1" ht="25.5" x14ac:dyDescent="0.25">
      <c r="B26" s="361"/>
      <c r="C26" s="213"/>
      <c r="D26" s="362">
        <v>18</v>
      </c>
      <c r="E26" s="33" t="s">
        <v>83</v>
      </c>
      <c r="F26" s="234" t="s">
        <v>851</v>
      </c>
      <c r="G26" s="26">
        <v>0.5</v>
      </c>
      <c r="M26" s="365"/>
    </row>
    <row r="27" spans="2:13" s="363" customFormat="1" ht="8.1" customHeight="1" x14ac:dyDescent="0.25">
      <c r="B27" s="361"/>
      <c r="C27" s="213"/>
      <c r="D27" s="362"/>
      <c r="E27" s="33"/>
      <c r="F27" s="234"/>
      <c r="G27" s="167"/>
      <c r="M27" s="365"/>
    </row>
    <row r="28" spans="2:13" s="363" customFormat="1" x14ac:dyDescent="0.25">
      <c r="B28" s="361"/>
      <c r="C28" s="213" t="s">
        <v>927</v>
      </c>
      <c r="D28" s="362">
        <v>20</v>
      </c>
      <c r="E28" s="33" t="s">
        <v>83</v>
      </c>
      <c r="F28" s="234" t="s">
        <v>857</v>
      </c>
      <c r="G28" s="51" t="s">
        <v>935</v>
      </c>
      <c r="M28" s="365"/>
    </row>
    <row r="29" spans="2:13" s="363" customFormat="1" ht="25.5" x14ac:dyDescent="0.25">
      <c r="B29" s="361"/>
      <c r="C29" s="213"/>
      <c r="D29" s="362">
        <v>21</v>
      </c>
      <c r="E29" s="33" t="s">
        <v>83</v>
      </c>
      <c r="F29" s="234" t="s">
        <v>856</v>
      </c>
      <c r="G29" s="26" t="s">
        <v>938</v>
      </c>
      <c r="M29" s="365"/>
    </row>
    <row r="30" spans="2:13" s="363" customFormat="1" ht="8.1" customHeight="1" x14ac:dyDescent="0.25">
      <c r="B30" s="361"/>
      <c r="C30" s="213"/>
      <c r="D30" s="362"/>
      <c r="E30" s="33"/>
      <c r="F30" s="234"/>
      <c r="G30" s="167"/>
    </row>
    <row r="31" spans="2:13" s="363" customFormat="1" x14ac:dyDescent="0.25">
      <c r="B31" s="361"/>
      <c r="C31" s="366" t="s">
        <v>889</v>
      </c>
      <c r="D31" s="362"/>
      <c r="E31" s="33" t="s">
        <v>83</v>
      </c>
      <c r="F31" s="234" t="s">
        <v>936</v>
      </c>
      <c r="G31" s="26">
        <v>0.5</v>
      </c>
    </row>
    <row r="32" spans="2:13" s="363" customFormat="1" ht="15" customHeight="1" x14ac:dyDescent="0.25">
      <c r="B32" s="361"/>
      <c r="C32" s="366"/>
      <c r="D32" s="362">
        <v>22</v>
      </c>
      <c r="E32" s="33" t="s">
        <v>83</v>
      </c>
      <c r="F32" s="234" t="s">
        <v>937</v>
      </c>
      <c r="G32" s="26">
        <v>0.5</v>
      </c>
    </row>
    <row r="33" spans="3:37" s="363" customFormat="1" ht="8.1" customHeight="1" x14ac:dyDescent="0.25">
      <c r="C33" s="366"/>
      <c r="D33" s="362"/>
      <c r="E33" s="33"/>
      <c r="F33" s="234"/>
      <c r="G33" s="164"/>
    </row>
    <row r="34" spans="3:37" s="363" customFormat="1" x14ac:dyDescent="0.25">
      <c r="C34" s="213" t="s">
        <v>928</v>
      </c>
      <c r="D34" s="362"/>
      <c r="E34" s="33" t="s">
        <v>83</v>
      </c>
      <c r="F34" s="234" t="s">
        <v>864</v>
      </c>
      <c r="G34" s="26">
        <v>1</v>
      </c>
    </row>
    <row r="35" spans="3:37" s="363" customFormat="1" ht="8.1" customHeight="1" x14ac:dyDescent="0.25">
      <c r="C35" s="213"/>
      <c r="D35" s="367">
        <v>25</v>
      </c>
      <c r="E35" s="33"/>
      <c r="F35" s="299"/>
      <c r="G35" s="51"/>
    </row>
    <row r="36" spans="3:37" s="363" customFormat="1" x14ac:dyDescent="0.25">
      <c r="C36" s="213" t="s">
        <v>929</v>
      </c>
      <c r="D36" s="362"/>
      <c r="E36" s="33" t="s">
        <v>83</v>
      </c>
      <c r="F36" s="234" t="s">
        <v>878</v>
      </c>
      <c r="G36" s="26">
        <v>0.05</v>
      </c>
    </row>
    <row r="37" spans="3:37" s="363" customFormat="1" x14ac:dyDescent="0.25">
      <c r="C37" s="213"/>
      <c r="D37" s="362"/>
      <c r="E37" s="33" t="s">
        <v>83</v>
      </c>
      <c r="F37" s="234" t="s">
        <v>48</v>
      </c>
      <c r="G37" s="26" t="s">
        <v>939</v>
      </c>
    </row>
    <row r="38" spans="3:37" s="363" customFormat="1" x14ac:dyDescent="0.25">
      <c r="C38" s="213"/>
      <c r="D38" s="362"/>
      <c r="E38" s="33" t="s">
        <v>83</v>
      </c>
      <c r="F38" s="234" t="s">
        <v>49</v>
      </c>
      <c r="G38" s="26" t="s">
        <v>940</v>
      </c>
    </row>
    <row r="39" spans="3:37" s="363" customFormat="1" x14ac:dyDescent="0.25">
      <c r="C39" s="213"/>
      <c r="D39" s="362"/>
      <c r="E39" s="33" t="s">
        <v>83</v>
      </c>
      <c r="F39" s="234" t="s">
        <v>890</v>
      </c>
      <c r="G39" s="26">
        <v>0.5</v>
      </c>
      <c r="AJ39" s="368"/>
      <c r="AK39" s="218"/>
    </row>
    <row r="40" spans="3:37" s="363" customFormat="1" ht="8.1" customHeight="1" x14ac:dyDescent="0.25">
      <c r="C40" s="213"/>
      <c r="D40" s="362"/>
      <c r="E40" s="33"/>
      <c r="F40" s="234"/>
      <c r="G40" s="26"/>
      <c r="AJ40" s="368"/>
      <c r="AK40" s="218"/>
    </row>
    <row r="41" spans="3:37" s="363" customFormat="1" x14ac:dyDescent="0.25">
      <c r="C41" s="213" t="s">
        <v>930</v>
      </c>
      <c r="D41" s="369"/>
      <c r="E41" s="33" t="s">
        <v>83</v>
      </c>
      <c r="F41" s="234" t="s">
        <v>844</v>
      </c>
      <c r="G41" s="26" t="s">
        <v>941</v>
      </c>
      <c r="AJ41" s="368"/>
      <c r="AK41" s="218"/>
    </row>
    <row r="42" spans="3:37" s="363" customFormat="1" x14ac:dyDescent="0.25">
      <c r="C42" s="213"/>
      <c r="D42" s="369"/>
      <c r="E42" s="33" t="s">
        <v>83</v>
      </c>
      <c r="F42" s="234" t="s">
        <v>843</v>
      </c>
      <c r="G42" s="26" t="s">
        <v>942</v>
      </c>
      <c r="AJ42" s="368"/>
      <c r="AK42" s="218"/>
    </row>
    <row r="43" spans="3:37" s="363" customFormat="1" ht="8.1" customHeight="1" x14ac:dyDescent="0.25">
      <c r="C43" s="213"/>
      <c r="D43" s="369"/>
      <c r="E43" s="33"/>
      <c r="F43" s="234"/>
      <c r="G43" s="370"/>
      <c r="AJ43" s="368"/>
      <c r="AK43" s="218"/>
    </row>
    <row r="44" spans="3:37" s="363" customFormat="1" x14ac:dyDescent="0.25">
      <c r="C44" s="213" t="s">
        <v>931</v>
      </c>
      <c r="D44" s="361"/>
      <c r="E44" s="33" t="s">
        <v>83</v>
      </c>
      <c r="F44" s="234" t="s">
        <v>877</v>
      </c>
      <c r="G44" s="26">
        <v>0.35</v>
      </c>
      <c r="AJ44" s="368"/>
      <c r="AK44" s="218"/>
    </row>
    <row r="45" spans="3:37" s="363" customFormat="1" x14ac:dyDescent="0.25">
      <c r="C45" s="213"/>
      <c r="D45" s="361"/>
      <c r="E45" s="33" t="s">
        <v>83</v>
      </c>
      <c r="F45" s="234" t="s">
        <v>871</v>
      </c>
      <c r="G45" s="26">
        <v>0.35</v>
      </c>
      <c r="AJ45" s="368"/>
      <c r="AK45" s="218"/>
    </row>
    <row r="46" spans="3:37" s="363" customFormat="1" ht="8.1" customHeight="1" x14ac:dyDescent="0.25">
      <c r="C46" s="213"/>
      <c r="D46" s="361"/>
      <c r="E46" s="33"/>
      <c r="F46" s="361"/>
      <c r="G46" s="26"/>
      <c r="AJ46" s="368"/>
      <c r="AK46" s="218"/>
    </row>
    <row r="47" spans="3:37" s="363" customFormat="1" x14ac:dyDescent="0.25">
      <c r="C47" s="366" t="s">
        <v>932</v>
      </c>
      <c r="E47" s="33" t="s">
        <v>83</v>
      </c>
      <c r="F47" s="234" t="s">
        <v>860</v>
      </c>
      <c r="G47" s="26" t="s">
        <v>943</v>
      </c>
      <c r="AJ47" s="368"/>
      <c r="AK47" s="218"/>
    </row>
    <row r="48" spans="3:37" s="363" customFormat="1" ht="8.1" customHeight="1" x14ac:dyDescent="0.25">
      <c r="C48" s="366"/>
      <c r="F48" s="361"/>
      <c r="G48" s="26"/>
      <c r="AJ48" s="368"/>
      <c r="AK48" s="218"/>
    </row>
    <row r="49" spans="3:37" s="363" customFormat="1" x14ac:dyDescent="0.25">
      <c r="C49" s="213" t="s">
        <v>933</v>
      </c>
      <c r="E49" s="33" t="s">
        <v>83</v>
      </c>
      <c r="F49" s="234" t="s">
        <v>875</v>
      </c>
      <c r="G49" s="26">
        <v>1</v>
      </c>
      <c r="AJ49" s="368"/>
      <c r="AK49" s="218"/>
    </row>
    <row r="50" spans="3:37" s="363" customFormat="1" x14ac:dyDescent="0.25">
      <c r="C50" s="213"/>
      <c r="E50" s="33" t="s">
        <v>83</v>
      </c>
      <c r="F50" s="234" t="s">
        <v>892</v>
      </c>
      <c r="G50" s="26">
        <v>0.5</v>
      </c>
      <c r="AJ50" s="368"/>
      <c r="AK50" s="218"/>
    </row>
    <row r="51" spans="3:37" s="363" customFormat="1" x14ac:dyDescent="0.25">
      <c r="C51" s="213"/>
      <c r="E51" s="33" t="s">
        <v>83</v>
      </c>
      <c r="F51" s="234" t="s">
        <v>891</v>
      </c>
      <c r="G51" s="26">
        <v>0.5</v>
      </c>
      <c r="AJ51" s="368"/>
      <c r="AK51" s="218"/>
    </row>
    <row r="52" spans="3:37" s="363" customFormat="1" ht="8.1" customHeight="1" x14ac:dyDescent="0.25">
      <c r="C52" s="213"/>
      <c r="F52" s="234"/>
      <c r="G52" s="26"/>
      <c r="AJ52" s="368"/>
      <c r="AK52" s="218"/>
    </row>
    <row r="53" spans="3:37" s="363" customFormat="1" x14ac:dyDescent="0.25">
      <c r="C53" s="213" t="s">
        <v>934</v>
      </c>
      <c r="E53" s="33" t="s">
        <v>83</v>
      </c>
      <c r="F53" s="234" t="s">
        <v>887</v>
      </c>
      <c r="G53" s="26">
        <v>0.05</v>
      </c>
      <c r="AJ53" s="368"/>
      <c r="AK53" s="218"/>
    </row>
    <row r="54" spans="3:37" x14ac:dyDescent="0.25">
      <c r="C54" s="198"/>
      <c r="F54" s="3"/>
      <c r="G54" s="358"/>
      <c r="AJ54" s="132"/>
      <c r="AK54" s="17"/>
    </row>
    <row r="55" spans="3:37" x14ac:dyDescent="0.25">
      <c r="C55" s="14"/>
      <c r="F55" s="3"/>
      <c r="G55" s="358"/>
      <c r="AJ55" s="132"/>
      <c r="AK55" s="17"/>
    </row>
    <row r="56" spans="3:37" x14ac:dyDescent="0.25">
      <c r="C56" s="219"/>
      <c r="F56" s="3"/>
      <c r="G56" s="358"/>
      <c r="AJ56" s="132"/>
      <c r="AK56" s="17"/>
    </row>
    <row r="57" spans="3:37" x14ac:dyDescent="0.25">
      <c r="C57" s="219"/>
      <c r="F57" s="3"/>
      <c r="G57" s="358"/>
      <c r="AJ57" s="132"/>
      <c r="AK57" s="17"/>
    </row>
    <row r="58" spans="3:37" x14ac:dyDescent="0.25">
      <c r="C58" s="235"/>
      <c r="F58" s="3"/>
      <c r="G58" s="358"/>
      <c r="AJ58" s="132"/>
      <c r="AK58" s="17"/>
    </row>
    <row r="59" spans="3:37" x14ac:dyDescent="0.25">
      <c r="C59" s="14"/>
      <c r="F59" s="3"/>
      <c r="G59" s="358"/>
      <c r="AJ59" s="132"/>
      <c r="AK59" s="17"/>
    </row>
    <row r="60" spans="3:37" x14ac:dyDescent="0.25">
      <c r="C60" s="14"/>
      <c r="F60" s="3"/>
      <c r="G60" s="358"/>
      <c r="AJ60" s="132"/>
      <c r="AK60" s="17"/>
    </row>
    <row r="61" spans="3:37" x14ac:dyDescent="0.25">
      <c r="C61" s="21"/>
      <c r="D61" s="3"/>
      <c r="E61" s="3"/>
      <c r="F61" s="3"/>
      <c r="G61" s="358"/>
      <c r="AJ61" s="132"/>
      <c r="AK61" s="17"/>
    </row>
    <row r="62" spans="3:37" x14ac:dyDescent="0.25">
      <c r="C62" s="3"/>
      <c r="D62" s="3"/>
      <c r="E62" s="3"/>
      <c r="F62" s="3"/>
      <c r="G62" s="358"/>
      <c r="AJ62" s="132"/>
      <c r="AK62" s="17"/>
    </row>
    <row r="63" spans="3:37" x14ac:dyDescent="0.25">
      <c r="C63" s="3"/>
      <c r="D63" s="3"/>
      <c r="E63" s="3"/>
      <c r="F63" s="3"/>
      <c r="G63" s="358"/>
      <c r="AJ63" s="132"/>
      <c r="AK63" s="17"/>
    </row>
    <row r="64" spans="3:37" x14ac:dyDescent="0.25">
      <c r="C64" s="3"/>
      <c r="D64" s="3"/>
      <c r="E64" s="3"/>
      <c r="F64" s="360"/>
      <c r="G64" s="358"/>
      <c r="AJ64" s="132"/>
      <c r="AK64" s="17"/>
    </row>
    <row r="65" spans="7:38" x14ac:dyDescent="0.25">
      <c r="G65" s="358"/>
      <c r="AJ65" s="132"/>
      <c r="AK65" s="17"/>
    </row>
    <row r="66" spans="7:38" x14ac:dyDescent="0.25">
      <c r="G66" s="358"/>
      <c r="AJ66" s="132"/>
      <c r="AK66" s="17"/>
    </row>
    <row r="67" spans="7:38" x14ac:dyDescent="0.25">
      <c r="G67" s="358"/>
      <c r="AJ67" s="132"/>
      <c r="AK67" s="17"/>
    </row>
    <row r="68" spans="7:38" x14ac:dyDescent="0.25">
      <c r="G68" s="358"/>
      <c r="AJ68" s="134"/>
      <c r="AK68" s="17"/>
    </row>
    <row r="69" spans="7:38" x14ac:dyDescent="0.25">
      <c r="G69" s="358"/>
      <c r="H69" s="94" t="s">
        <v>813</v>
      </c>
      <c r="L69" s="94" t="s">
        <v>813</v>
      </c>
      <c r="U69" s="256"/>
      <c r="V69" s="256"/>
      <c r="AK69" s="132"/>
      <c r="AL69" s="17"/>
    </row>
    <row r="70" spans="7:38" x14ac:dyDescent="0.25">
      <c r="G70" s="358"/>
      <c r="H70" s="94" t="s">
        <v>817</v>
      </c>
      <c r="I70" s="94" t="s">
        <v>238</v>
      </c>
      <c r="J70" s="94" t="s">
        <v>816</v>
      </c>
      <c r="L70" s="94" t="s">
        <v>817</v>
      </c>
      <c r="M70" s="1" t="s">
        <v>238</v>
      </c>
      <c r="N70" s="94" t="s">
        <v>816</v>
      </c>
      <c r="R70" s="94" t="s">
        <v>764</v>
      </c>
      <c r="U70" s="94" t="s">
        <v>766</v>
      </c>
      <c r="AA70" s="143" t="s">
        <v>758</v>
      </c>
      <c r="AK70" s="132"/>
      <c r="AL70" s="17"/>
    </row>
    <row r="71" spans="7:38" x14ac:dyDescent="0.25">
      <c r="G71" s="358"/>
      <c r="H71" s="15" t="s">
        <v>220</v>
      </c>
      <c r="I71" s="17">
        <v>1</v>
      </c>
      <c r="J71" s="220">
        <v>0.31</v>
      </c>
      <c r="K71" s="202"/>
      <c r="L71" s="15" t="s">
        <v>220</v>
      </c>
      <c r="M71" s="17">
        <v>1</v>
      </c>
      <c r="N71" s="220">
        <v>0.31</v>
      </c>
      <c r="O71" s="202"/>
      <c r="P71" s="202"/>
      <c r="R71" s="202" t="str">
        <f>U71&amp;"_"&amp;S71</f>
        <v>BB_1</v>
      </c>
      <c r="S71" s="202">
        <v>1</v>
      </c>
      <c r="T71" s="255">
        <v>0.31</v>
      </c>
      <c r="U71" s="202" t="s">
        <v>220</v>
      </c>
      <c r="V71" s="202" t="s">
        <v>414</v>
      </c>
      <c r="W71" s="202">
        <v>1</v>
      </c>
      <c r="X71" s="255">
        <v>0.31</v>
      </c>
      <c r="AA71" s="143">
        <v>1</v>
      </c>
      <c r="AB71" s="168">
        <v>0.31</v>
      </c>
      <c r="AC71" s="143" t="s">
        <v>414</v>
      </c>
      <c r="AK71" s="132"/>
      <c r="AL71" s="17"/>
    </row>
    <row r="72" spans="7:38" x14ac:dyDescent="0.25">
      <c r="G72" s="358"/>
      <c r="H72" s="15" t="s">
        <v>220</v>
      </c>
      <c r="I72" s="17">
        <v>10</v>
      </c>
      <c r="J72" s="220">
        <v>0.28000000000000003</v>
      </c>
      <c r="K72" s="202"/>
      <c r="L72" s="15" t="s">
        <v>633</v>
      </c>
      <c r="M72" s="17">
        <v>1</v>
      </c>
      <c r="N72" s="220">
        <v>0.3</v>
      </c>
      <c r="O72" s="202"/>
      <c r="P72" s="202"/>
      <c r="R72" s="202" t="str">
        <f t="shared" ref="R72:R135" si="0">U72&amp;"_"&amp;S72</f>
        <v>BB_10</v>
      </c>
      <c r="S72" s="202">
        <v>10</v>
      </c>
      <c r="T72" s="255">
        <v>0.26</v>
      </c>
      <c r="U72" s="202" t="s">
        <v>220</v>
      </c>
      <c r="V72" s="202" t="s">
        <v>727</v>
      </c>
      <c r="W72" s="202">
        <v>1</v>
      </c>
      <c r="X72" s="255">
        <v>0.3</v>
      </c>
      <c r="AA72" s="143">
        <v>1</v>
      </c>
      <c r="AB72" s="168">
        <v>0.35</v>
      </c>
      <c r="AC72" s="143" t="s">
        <v>422</v>
      </c>
      <c r="AD72" s="143">
        <v>1</v>
      </c>
      <c r="AE72" s="169">
        <v>0.4</v>
      </c>
      <c r="AG72" s="144">
        <v>1</v>
      </c>
      <c r="AH72" s="144">
        <v>0.4</v>
      </c>
    </row>
    <row r="73" spans="7:38" x14ac:dyDescent="0.25">
      <c r="G73" s="358"/>
      <c r="H73" s="15" t="s">
        <v>220</v>
      </c>
      <c r="I73" s="17">
        <v>18</v>
      </c>
      <c r="J73" s="220">
        <v>0.1</v>
      </c>
      <c r="K73" s="202"/>
      <c r="L73" s="15" t="s">
        <v>632</v>
      </c>
      <c r="M73" s="17">
        <v>1</v>
      </c>
      <c r="N73" s="220">
        <v>0.01</v>
      </c>
      <c r="O73" s="202"/>
      <c r="P73" s="202"/>
      <c r="R73" s="202" t="str">
        <f t="shared" si="0"/>
        <v>BB_18</v>
      </c>
      <c r="S73" s="202">
        <v>18</v>
      </c>
      <c r="T73" s="255">
        <v>0.1</v>
      </c>
      <c r="U73" s="202" t="s">
        <v>220</v>
      </c>
      <c r="V73" s="202" t="s">
        <v>735</v>
      </c>
      <c r="W73" s="202">
        <v>1</v>
      </c>
      <c r="X73" s="255">
        <v>0.1</v>
      </c>
      <c r="AA73" s="143">
        <v>1</v>
      </c>
      <c r="AB73" s="168">
        <v>0.45</v>
      </c>
      <c r="AC73" s="143" t="s">
        <v>460</v>
      </c>
      <c r="AD73" s="143">
        <v>6</v>
      </c>
      <c r="AE73" s="169">
        <v>0.3</v>
      </c>
      <c r="AG73" s="144">
        <v>6</v>
      </c>
      <c r="AH73" s="144">
        <v>0.3</v>
      </c>
    </row>
    <row r="74" spans="7:38" x14ac:dyDescent="0.25">
      <c r="G74" s="358"/>
      <c r="H74" s="15" t="s">
        <v>220</v>
      </c>
      <c r="I74" s="17">
        <v>18</v>
      </c>
      <c r="J74" s="220">
        <v>0.09</v>
      </c>
      <c r="K74" s="202"/>
      <c r="L74" s="202" t="s">
        <v>636</v>
      </c>
      <c r="M74" s="298">
        <v>2</v>
      </c>
      <c r="N74" s="202">
        <v>0.25</v>
      </c>
      <c r="O74" s="202">
        <v>1</v>
      </c>
      <c r="P74" s="202">
        <v>0.31</v>
      </c>
      <c r="R74" s="202" t="str">
        <f t="shared" si="0"/>
        <v>BB_18</v>
      </c>
      <c r="S74" s="202">
        <v>18</v>
      </c>
      <c r="T74" s="255">
        <v>0.04</v>
      </c>
      <c r="U74" s="202" t="s">
        <v>220</v>
      </c>
      <c r="V74" s="202" t="s">
        <v>757</v>
      </c>
      <c r="W74" s="202">
        <v>1</v>
      </c>
      <c r="X74" s="202">
        <v>0.04</v>
      </c>
      <c r="Y74" s="202">
        <v>1</v>
      </c>
      <c r="Z74" s="202">
        <v>0.31</v>
      </c>
      <c r="AA74" s="143">
        <v>1</v>
      </c>
      <c r="AB74" s="168">
        <v>0.3</v>
      </c>
      <c r="AC74" s="143" t="s">
        <v>444</v>
      </c>
      <c r="AD74" s="143">
        <v>10</v>
      </c>
      <c r="AE74" s="169">
        <v>0.3</v>
      </c>
      <c r="AG74" s="144">
        <v>10</v>
      </c>
      <c r="AH74" s="144">
        <v>0.3</v>
      </c>
    </row>
    <row r="75" spans="7:38" x14ac:dyDescent="0.25">
      <c r="G75" s="358"/>
      <c r="H75" s="15" t="s">
        <v>220</v>
      </c>
      <c r="I75" s="17">
        <v>12</v>
      </c>
      <c r="J75" s="220">
        <v>0.09</v>
      </c>
      <c r="K75" s="202"/>
      <c r="L75" s="15" t="s">
        <v>631</v>
      </c>
      <c r="M75" s="17">
        <v>6</v>
      </c>
      <c r="N75" s="220">
        <v>0.5</v>
      </c>
      <c r="O75" s="202">
        <v>2</v>
      </c>
      <c r="P75" s="202">
        <v>0.25</v>
      </c>
      <c r="R75" s="202" t="str">
        <f t="shared" si="0"/>
        <v>BB_18</v>
      </c>
      <c r="S75" s="202">
        <v>18</v>
      </c>
      <c r="T75" s="255">
        <v>0.06</v>
      </c>
      <c r="U75" s="202" t="s">
        <v>220</v>
      </c>
      <c r="V75" s="202" t="s">
        <v>710</v>
      </c>
      <c r="W75" s="202">
        <v>6</v>
      </c>
      <c r="X75" s="255">
        <v>0.2</v>
      </c>
      <c r="Y75" s="202">
        <v>6</v>
      </c>
      <c r="Z75" s="202">
        <v>50</v>
      </c>
      <c r="AA75" s="143">
        <v>1</v>
      </c>
      <c r="AB75" s="168">
        <v>0.05</v>
      </c>
      <c r="AC75" s="143" t="s">
        <v>450</v>
      </c>
      <c r="AD75" s="143">
        <v>11</v>
      </c>
      <c r="AE75" s="169">
        <v>0.15</v>
      </c>
      <c r="AG75" s="144">
        <v>11</v>
      </c>
      <c r="AH75" s="144">
        <v>0.15</v>
      </c>
    </row>
    <row r="76" spans="7:38" x14ac:dyDescent="0.25">
      <c r="G76" s="358"/>
      <c r="H76" s="15" t="s">
        <v>220</v>
      </c>
      <c r="I76" s="17">
        <v>16</v>
      </c>
      <c r="J76" s="220">
        <v>0.13</v>
      </c>
      <c r="K76" s="202"/>
      <c r="L76" s="15" t="s">
        <v>635</v>
      </c>
      <c r="M76" s="17">
        <v>6</v>
      </c>
      <c r="N76" s="220">
        <v>0.25</v>
      </c>
      <c r="O76" s="202">
        <v>6</v>
      </c>
      <c r="P76" s="202">
        <v>0.5</v>
      </c>
      <c r="R76" s="202" t="str">
        <f t="shared" si="0"/>
        <v>BB_12</v>
      </c>
      <c r="S76" s="202">
        <v>12</v>
      </c>
      <c r="T76" s="255">
        <v>0.09</v>
      </c>
      <c r="U76" s="202" t="s">
        <v>220</v>
      </c>
      <c r="V76" s="202" t="s">
        <v>710</v>
      </c>
      <c r="W76" s="202">
        <v>6</v>
      </c>
      <c r="X76" s="255">
        <v>0.06</v>
      </c>
      <c r="Y76" s="202">
        <v>10</v>
      </c>
      <c r="Z76" s="202">
        <v>30</v>
      </c>
      <c r="AA76" s="143">
        <v>1</v>
      </c>
      <c r="AB76" s="168">
        <v>0.28000000000000003</v>
      </c>
      <c r="AC76" s="143" t="s">
        <v>433</v>
      </c>
      <c r="AD76" s="143">
        <v>12</v>
      </c>
      <c r="AE76" s="169">
        <v>0.15</v>
      </c>
      <c r="AG76" s="144">
        <v>12</v>
      </c>
      <c r="AH76" s="144">
        <v>0.15</v>
      </c>
    </row>
    <row r="77" spans="7:38" x14ac:dyDescent="0.25">
      <c r="G77" s="358"/>
      <c r="H77" s="15" t="s">
        <v>628</v>
      </c>
      <c r="I77" s="17">
        <v>10</v>
      </c>
      <c r="J77" s="220">
        <v>0.25</v>
      </c>
      <c r="K77" s="202"/>
      <c r="L77" s="202" t="s">
        <v>636</v>
      </c>
      <c r="M77" s="298">
        <v>6</v>
      </c>
      <c r="N77" s="202">
        <v>0.25</v>
      </c>
      <c r="O77" s="202">
        <v>10</v>
      </c>
      <c r="P77" s="202">
        <v>0.35</v>
      </c>
      <c r="R77" s="202" t="str">
        <f t="shared" si="0"/>
        <v>BB_16</v>
      </c>
      <c r="S77" s="202">
        <v>16</v>
      </c>
      <c r="T77" s="255">
        <v>0.1</v>
      </c>
      <c r="U77" s="202" t="s">
        <v>220</v>
      </c>
      <c r="V77" s="202" t="s">
        <v>717</v>
      </c>
      <c r="W77" s="202">
        <v>6</v>
      </c>
      <c r="X77" s="255">
        <v>0.05</v>
      </c>
      <c r="Y77" s="202">
        <v>11</v>
      </c>
      <c r="Z77" s="202">
        <v>9</v>
      </c>
      <c r="AA77" s="143">
        <v>6</v>
      </c>
      <c r="AB77" s="168">
        <v>0.05</v>
      </c>
      <c r="AC77" s="143" t="s">
        <v>456</v>
      </c>
      <c r="AD77" s="143">
        <v>13</v>
      </c>
      <c r="AE77" s="169">
        <v>0.35</v>
      </c>
      <c r="AG77" s="144">
        <v>13</v>
      </c>
      <c r="AH77" s="144">
        <v>0.35</v>
      </c>
    </row>
    <row r="78" spans="7:38" x14ac:dyDescent="0.25">
      <c r="G78" s="358"/>
      <c r="H78" s="15" t="s">
        <v>628</v>
      </c>
      <c r="I78" s="17">
        <v>10</v>
      </c>
      <c r="J78" s="220">
        <v>0.05</v>
      </c>
      <c r="K78" s="202"/>
      <c r="L78" s="15" t="s">
        <v>628</v>
      </c>
      <c r="M78" s="17">
        <v>6</v>
      </c>
      <c r="N78" s="220">
        <v>0.15</v>
      </c>
      <c r="O78" s="202">
        <v>11</v>
      </c>
      <c r="P78" s="202">
        <v>0.14000000000000001</v>
      </c>
      <c r="R78" s="202" t="str">
        <f t="shared" si="0"/>
        <v>BB_13</v>
      </c>
      <c r="S78" s="202">
        <v>13</v>
      </c>
      <c r="T78" s="255">
        <v>0.01</v>
      </c>
      <c r="U78" s="202" t="s">
        <v>220</v>
      </c>
      <c r="V78" s="202" t="s">
        <v>717</v>
      </c>
      <c r="W78" s="202">
        <v>6</v>
      </c>
      <c r="X78" s="255">
        <v>0.05</v>
      </c>
      <c r="Y78" s="202">
        <v>12</v>
      </c>
      <c r="Z78" s="202">
        <v>10</v>
      </c>
      <c r="AA78" s="143">
        <v>10</v>
      </c>
      <c r="AB78" s="168">
        <v>0.26</v>
      </c>
      <c r="AC78" s="143" t="s">
        <v>415</v>
      </c>
      <c r="AD78" s="143">
        <v>16</v>
      </c>
      <c r="AE78" s="169">
        <v>0.35</v>
      </c>
      <c r="AG78" s="144">
        <v>16</v>
      </c>
      <c r="AH78" s="144">
        <v>0.35</v>
      </c>
    </row>
    <row r="79" spans="7:38" x14ac:dyDescent="0.25">
      <c r="G79" s="358"/>
      <c r="H79" s="15" t="s">
        <v>628</v>
      </c>
      <c r="I79" s="17">
        <v>28</v>
      </c>
      <c r="J79" s="220">
        <v>0.25</v>
      </c>
      <c r="K79" s="202"/>
      <c r="L79" s="15" t="s">
        <v>629</v>
      </c>
      <c r="M79" s="136">
        <v>6</v>
      </c>
      <c r="N79" s="224">
        <v>0.15</v>
      </c>
      <c r="O79" s="202">
        <v>12</v>
      </c>
      <c r="P79" s="202">
        <v>0.09</v>
      </c>
      <c r="R79" s="202" t="str">
        <f t="shared" si="0"/>
        <v>BB_22</v>
      </c>
      <c r="S79" s="202">
        <v>22</v>
      </c>
      <c r="T79" s="255">
        <v>0.03</v>
      </c>
      <c r="U79" s="202" t="s">
        <v>220</v>
      </c>
      <c r="V79" s="202" t="s">
        <v>724</v>
      </c>
      <c r="W79" s="202">
        <v>6</v>
      </c>
      <c r="X79" s="255">
        <v>0.5</v>
      </c>
      <c r="Y79" s="202">
        <v>13</v>
      </c>
      <c r="Z79" s="202">
        <v>25</v>
      </c>
      <c r="AA79" s="143">
        <v>10</v>
      </c>
      <c r="AB79" s="168">
        <v>0.2</v>
      </c>
      <c r="AC79" s="143" t="s">
        <v>423</v>
      </c>
      <c r="AD79" s="143">
        <v>18</v>
      </c>
      <c r="AE79" s="169">
        <v>0.53</v>
      </c>
      <c r="AG79" s="144">
        <v>18</v>
      </c>
      <c r="AH79" s="144">
        <v>0.53</v>
      </c>
    </row>
    <row r="80" spans="7:38" x14ac:dyDescent="0.25">
      <c r="G80" s="358"/>
      <c r="H80" s="15" t="s">
        <v>628</v>
      </c>
      <c r="I80" s="17">
        <v>18</v>
      </c>
      <c r="J80" s="220">
        <v>0.1</v>
      </c>
      <c r="K80" s="202"/>
      <c r="L80" s="135" t="s">
        <v>630</v>
      </c>
      <c r="M80" s="136">
        <v>6</v>
      </c>
      <c r="N80" s="224">
        <v>0.05</v>
      </c>
      <c r="O80" s="202">
        <v>13</v>
      </c>
      <c r="P80" s="202">
        <v>0.06</v>
      </c>
      <c r="R80" s="202" t="str">
        <f t="shared" si="0"/>
        <v>NCT_18</v>
      </c>
      <c r="S80" s="202">
        <v>18</v>
      </c>
      <c r="T80" s="255">
        <v>0.02</v>
      </c>
      <c r="U80" s="202" t="s">
        <v>628</v>
      </c>
      <c r="V80" s="202" t="s">
        <v>732</v>
      </c>
      <c r="W80" s="202">
        <v>6</v>
      </c>
      <c r="X80" s="255">
        <v>0.05</v>
      </c>
      <c r="Y80" s="202">
        <v>16</v>
      </c>
      <c r="Z80" s="202">
        <v>10</v>
      </c>
      <c r="AA80" s="143">
        <v>10</v>
      </c>
      <c r="AB80" s="168">
        <v>0.3</v>
      </c>
      <c r="AC80" s="143" t="s">
        <v>426</v>
      </c>
      <c r="AD80" s="143">
        <v>20</v>
      </c>
      <c r="AE80" s="170"/>
    </row>
    <row r="81" spans="8:34" x14ac:dyDescent="0.25">
      <c r="H81" s="15" t="s">
        <v>628</v>
      </c>
      <c r="I81" s="17">
        <v>18</v>
      </c>
      <c r="J81" s="220">
        <v>0.1</v>
      </c>
      <c r="K81" s="202"/>
      <c r="L81" s="135" t="s">
        <v>630</v>
      </c>
      <c r="M81" s="136">
        <v>6</v>
      </c>
      <c r="N81" s="224">
        <v>0.05</v>
      </c>
      <c r="O81" s="202">
        <v>16</v>
      </c>
      <c r="P81" s="202">
        <v>0.15</v>
      </c>
      <c r="R81" s="202" t="str">
        <f t="shared" si="0"/>
        <v>NCT_18</v>
      </c>
      <c r="S81" s="202">
        <v>18</v>
      </c>
      <c r="T81" s="255">
        <v>0.14000000000000001</v>
      </c>
      <c r="U81" s="202" t="s">
        <v>628</v>
      </c>
      <c r="V81" s="202" t="s">
        <v>746</v>
      </c>
      <c r="W81" s="202">
        <v>6</v>
      </c>
      <c r="X81" s="255">
        <v>0.03</v>
      </c>
      <c r="Y81" s="202">
        <v>18</v>
      </c>
      <c r="Z81" s="202">
        <v>60</v>
      </c>
      <c r="AA81" s="143">
        <v>10</v>
      </c>
      <c r="AB81" s="168">
        <v>7.0000000000000007E-2</v>
      </c>
      <c r="AC81" s="143" t="s">
        <v>441</v>
      </c>
      <c r="AD81" s="143">
        <v>21</v>
      </c>
      <c r="AE81" s="169">
        <v>0.3</v>
      </c>
      <c r="AG81" s="144">
        <v>21</v>
      </c>
      <c r="AH81" s="144">
        <v>0.3</v>
      </c>
    </row>
    <row r="82" spans="8:34" x14ac:dyDescent="0.25">
      <c r="H82" s="15" t="s">
        <v>628</v>
      </c>
      <c r="I82" s="17">
        <v>6</v>
      </c>
      <c r="J82" s="220">
        <v>0.15</v>
      </c>
      <c r="K82" s="202"/>
      <c r="L82" s="15" t="s">
        <v>631</v>
      </c>
      <c r="M82" s="17">
        <v>6</v>
      </c>
      <c r="N82" s="220">
        <v>0.05</v>
      </c>
      <c r="O82" s="202">
        <v>18</v>
      </c>
      <c r="P82" s="202">
        <v>0.2</v>
      </c>
      <c r="R82" s="202" t="str">
        <f t="shared" si="0"/>
        <v>NCT_18</v>
      </c>
      <c r="S82" s="202">
        <v>18</v>
      </c>
      <c r="T82" s="255">
        <v>0.14000000000000001</v>
      </c>
      <c r="U82" s="202" t="s">
        <v>628</v>
      </c>
      <c r="V82" s="202" t="s">
        <v>747</v>
      </c>
      <c r="W82" s="202">
        <v>6</v>
      </c>
      <c r="X82" s="255">
        <v>0.25</v>
      </c>
      <c r="Y82" s="202">
        <v>21</v>
      </c>
      <c r="Z82" s="202">
        <v>30</v>
      </c>
      <c r="AA82" s="143">
        <v>10</v>
      </c>
      <c r="AB82" s="168">
        <v>0.3</v>
      </c>
      <c r="AC82" s="143" t="s">
        <v>445</v>
      </c>
      <c r="AD82" s="143">
        <v>22</v>
      </c>
      <c r="AE82" s="169">
        <v>0.1</v>
      </c>
      <c r="AG82" s="144">
        <v>22</v>
      </c>
      <c r="AH82" s="144">
        <v>0.1</v>
      </c>
    </row>
    <row r="83" spans="8:34" x14ac:dyDescent="0.25">
      <c r="H83" s="15" t="s">
        <v>628</v>
      </c>
      <c r="I83" s="17">
        <v>22</v>
      </c>
      <c r="J83" s="220">
        <v>0.02</v>
      </c>
      <c r="K83" s="202"/>
      <c r="L83" s="15" t="s">
        <v>633</v>
      </c>
      <c r="M83" s="17">
        <v>6</v>
      </c>
      <c r="N83" s="220">
        <v>0.05</v>
      </c>
      <c r="O83" s="202">
        <v>20</v>
      </c>
      <c r="P83" s="202">
        <v>0.01</v>
      </c>
      <c r="R83" s="202" t="str">
        <f t="shared" si="0"/>
        <v>NCT_6</v>
      </c>
      <c r="S83" s="202">
        <v>6</v>
      </c>
      <c r="T83" s="255">
        <v>0.2</v>
      </c>
      <c r="U83" s="202" t="s">
        <v>628</v>
      </c>
      <c r="V83" s="202" t="s">
        <v>415</v>
      </c>
      <c r="W83" s="202">
        <v>10</v>
      </c>
      <c r="X83" s="255">
        <v>0.26</v>
      </c>
      <c r="Y83" s="202">
        <v>22</v>
      </c>
      <c r="Z83" s="202">
        <v>10</v>
      </c>
      <c r="AA83" s="143">
        <v>10</v>
      </c>
      <c r="AB83" s="168">
        <v>0.25</v>
      </c>
      <c r="AC83" s="143" t="s">
        <v>449</v>
      </c>
      <c r="AD83" s="143">
        <v>25</v>
      </c>
      <c r="AE83" s="169">
        <v>0.15</v>
      </c>
      <c r="AG83" s="144">
        <v>25</v>
      </c>
      <c r="AH83" s="144">
        <v>0.15</v>
      </c>
    </row>
    <row r="84" spans="8:34" x14ac:dyDescent="0.25">
      <c r="H84" s="15" t="s">
        <v>628</v>
      </c>
      <c r="I84" s="17">
        <v>22</v>
      </c>
      <c r="J84" s="220">
        <v>0.03</v>
      </c>
      <c r="K84" s="202"/>
      <c r="L84" s="15" t="s">
        <v>632</v>
      </c>
      <c r="M84" s="17">
        <v>6</v>
      </c>
      <c r="N84" s="220">
        <v>0.03</v>
      </c>
      <c r="O84" s="202">
        <v>21</v>
      </c>
      <c r="P84" s="202">
        <v>0.15</v>
      </c>
      <c r="R84" s="202" t="str">
        <f t="shared" si="0"/>
        <v>NCT_6</v>
      </c>
      <c r="S84" s="202">
        <v>6</v>
      </c>
      <c r="T84" s="255">
        <v>0.06</v>
      </c>
      <c r="U84" s="202" t="s">
        <v>628</v>
      </c>
      <c r="V84" s="202" t="s">
        <v>713</v>
      </c>
      <c r="W84" s="217">
        <v>10</v>
      </c>
      <c r="X84" s="255">
        <v>0.08</v>
      </c>
      <c r="Y84" s="202">
        <v>25</v>
      </c>
      <c r="Z84" s="202">
        <v>15</v>
      </c>
      <c r="AA84" s="143">
        <v>10</v>
      </c>
      <c r="AB84" s="168">
        <v>0.05</v>
      </c>
      <c r="AC84" s="143" t="s">
        <v>455</v>
      </c>
      <c r="AD84" s="143">
        <v>26</v>
      </c>
      <c r="AE84" s="59"/>
    </row>
    <row r="85" spans="8:34" x14ac:dyDescent="0.25">
      <c r="H85" s="15" t="s">
        <v>628</v>
      </c>
      <c r="I85" s="17">
        <v>22</v>
      </c>
      <c r="J85" s="220">
        <v>0.01</v>
      </c>
      <c r="K85" s="202"/>
      <c r="L85" s="15" t="s">
        <v>637</v>
      </c>
      <c r="M85" s="298">
        <v>6</v>
      </c>
      <c r="N85" s="202">
        <v>0.03</v>
      </c>
      <c r="O85" s="202">
        <v>22</v>
      </c>
      <c r="P85" s="202">
        <v>0.1</v>
      </c>
      <c r="R85" s="202" t="str">
        <f t="shared" si="0"/>
        <v>NCT_22</v>
      </c>
      <c r="S85" s="202">
        <v>22</v>
      </c>
      <c r="T85" s="255">
        <v>0.05</v>
      </c>
      <c r="U85" s="202" t="s">
        <v>628</v>
      </c>
      <c r="V85" s="202" t="s">
        <v>713</v>
      </c>
      <c r="W85" s="217">
        <v>10</v>
      </c>
      <c r="X85" s="255">
        <v>0.01</v>
      </c>
      <c r="Y85" s="202">
        <v>28</v>
      </c>
      <c r="Z85" s="202">
        <v>5</v>
      </c>
      <c r="AA85" s="143">
        <v>10</v>
      </c>
      <c r="AB85" s="168">
        <v>0.15</v>
      </c>
      <c r="AC85" s="143" t="s">
        <v>435</v>
      </c>
      <c r="AD85" s="143">
        <v>27</v>
      </c>
      <c r="AE85" s="59"/>
    </row>
    <row r="86" spans="8:34" x14ac:dyDescent="0.25">
      <c r="H86" s="15" t="s">
        <v>628</v>
      </c>
      <c r="I86" s="17">
        <v>22</v>
      </c>
      <c r="J86" s="220">
        <v>0.04</v>
      </c>
      <c r="K86" s="202"/>
      <c r="L86" s="15" t="s">
        <v>629</v>
      </c>
      <c r="M86" s="17">
        <v>10</v>
      </c>
      <c r="N86" s="220">
        <v>0.35</v>
      </c>
      <c r="O86" s="202">
        <v>25</v>
      </c>
      <c r="P86" s="202">
        <v>0.1</v>
      </c>
      <c r="R86" s="202" t="str">
        <f t="shared" si="0"/>
        <v>NCT_22</v>
      </c>
      <c r="S86" s="202">
        <v>22</v>
      </c>
      <c r="T86" s="255">
        <v>0.03</v>
      </c>
      <c r="U86" s="202" t="s">
        <v>628</v>
      </c>
      <c r="V86" s="202" t="s">
        <v>714</v>
      </c>
      <c r="W86" s="217">
        <v>10</v>
      </c>
      <c r="X86" s="255">
        <v>0.25</v>
      </c>
      <c r="AA86" s="143">
        <v>11</v>
      </c>
      <c r="AB86" s="168">
        <v>0.12</v>
      </c>
      <c r="AC86" s="143" t="s">
        <v>465</v>
      </c>
      <c r="AD86" s="143">
        <v>28</v>
      </c>
      <c r="AE86" s="59"/>
    </row>
    <row r="87" spans="8:34" x14ac:dyDescent="0.25">
      <c r="H87" s="15" t="s">
        <v>629</v>
      </c>
      <c r="I87" s="17">
        <v>10</v>
      </c>
      <c r="J87" s="220">
        <v>0.35</v>
      </c>
      <c r="K87" s="202"/>
      <c r="L87" s="15" t="s">
        <v>633</v>
      </c>
      <c r="M87" s="17">
        <v>10</v>
      </c>
      <c r="N87" s="220">
        <v>0.3</v>
      </c>
      <c r="O87" s="202">
        <v>28</v>
      </c>
      <c r="P87" s="202">
        <v>0.25</v>
      </c>
      <c r="R87" s="202" t="str">
        <f t="shared" si="0"/>
        <v>NCT_22</v>
      </c>
      <c r="S87" s="202">
        <v>22</v>
      </c>
      <c r="T87" s="255">
        <v>0.03</v>
      </c>
      <c r="U87" s="202" t="s">
        <v>628</v>
      </c>
      <c r="V87" s="202" t="s">
        <v>723</v>
      </c>
      <c r="W87" s="202">
        <v>10</v>
      </c>
      <c r="X87" s="255">
        <v>0.1</v>
      </c>
      <c r="AA87" s="143">
        <v>11</v>
      </c>
      <c r="AB87" s="168">
        <v>0.35</v>
      </c>
      <c r="AC87" s="143" t="s">
        <v>443</v>
      </c>
    </row>
    <row r="88" spans="8:34" x14ac:dyDescent="0.25">
      <c r="H88" s="15" t="s">
        <v>629</v>
      </c>
      <c r="I88" s="17">
        <v>18</v>
      </c>
      <c r="J88" s="220">
        <v>0.2</v>
      </c>
      <c r="K88" s="202"/>
      <c r="L88" s="15" t="s">
        <v>635</v>
      </c>
      <c r="M88" s="17">
        <v>10</v>
      </c>
      <c r="N88" s="220">
        <v>0.3</v>
      </c>
      <c r="O88" s="202"/>
      <c r="P88" s="202"/>
      <c r="R88" s="202" t="str">
        <f t="shared" si="0"/>
        <v>NCT_22</v>
      </c>
      <c r="S88" s="202">
        <v>22</v>
      </c>
      <c r="T88" s="255">
        <v>0.03</v>
      </c>
      <c r="U88" s="202" t="s">
        <v>628</v>
      </c>
      <c r="V88" s="202" t="s">
        <v>728</v>
      </c>
      <c r="W88" s="202">
        <v>10</v>
      </c>
      <c r="X88" s="255">
        <v>0.3</v>
      </c>
      <c r="AA88" s="143">
        <v>11</v>
      </c>
      <c r="AB88" s="168">
        <v>0.15000000000000002</v>
      </c>
      <c r="AC88" s="143" t="s">
        <v>446</v>
      </c>
    </row>
    <row r="89" spans="8:34" x14ac:dyDescent="0.25">
      <c r="H89" s="15" t="s">
        <v>629</v>
      </c>
      <c r="I89" s="17">
        <v>21</v>
      </c>
      <c r="J89" s="220">
        <v>0.15</v>
      </c>
      <c r="K89" s="202"/>
      <c r="L89" s="15" t="s">
        <v>220</v>
      </c>
      <c r="M89" s="17">
        <v>10</v>
      </c>
      <c r="N89" s="220">
        <v>0.28000000000000003</v>
      </c>
      <c r="O89" s="202"/>
      <c r="P89" s="202"/>
      <c r="R89" s="202" t="str">
        <f t="shared" si="0"/>
        <v>NCT_22</v>
      </c>
      <c r="S89" s="202">
        <v>22</v>
      </c>
      <c r="T89" s="255">
        <v>0.04</v>
      </c>
      <c r="U89" s="202" t="s">
        <v>628</v>
      </c>
      <c r="V89" s="202" t="s">
        <v>728</v>
      </c>
      <c r="W89" s="202">
        <v>10</v>
      </c>
      <c r="X89" s="255">
        <v>0.1</v>
      </c>
      <c r="AA89" s="143">
        <v>12</v>
      </c>
      <c r="AB89" s="168">
        <v>0.1</v>
      </c>
      <c r="AC89" s="143" t="s">
        <v>416</v>
      </c>
    </row>
    <row r="90" spans="8:34" x14ac:dyDescent="0.25">
      <c r="H90" s="15" t="s">
        <v>629</v>
      </c>
      <c r="I90" s="136">
        <v>6</v>
      </c>
      <c r="J90" s="224">
        <v>0.15</v>
      </c>
      <c r="K90" s="202"/>
      <c r="L90" s="15" t="s">
        <v>628</v>
      </c>
      <c r="M90" s="17">
        <v>10</v>
      </c>
      <c r="N90" s="220">
        <v>0.25</v>
      </c>
      <c r="O90" s="202"/>
      <c r="P90" s="202"/>
      <c r="R90" s="202" t="str">
        <f t="shared" si="0"/>
        <v>NCT_28</v>
      </c>
      <c r="S90" s="202">
        <v>28</v>
      </c>
      <c r="T90" s="255">
        <v>0.05</v>
      </c>
      <c r="U90" s="202" t="s">
        <v>628</v>
      </c>
      <c r="V90" s="202" t="s">
        <v>738</v>
      </c>
      <c r="W90" s="202">
        <v>10</v>
      </c>
      <c r="X90" s="255">
        <v>0.15</v>
      </c>
      <c r="AA90" s="143">
        <v>13</v>
      </c>
      <c r="AB90" s="168">
        <v>0.01</v>
      </c>
      <c r="AC90" s="143" t="s">
        <v>420</v>
      </c>
    </row>
    <row r="91" spans="8:34" x14ac:dyDescent="0.25">
      <c r="H91" s="15" t="s">
        <v>629</v>
      </c>
      <c r="I91" s="136">
        <v>16</v>
      </c>
      <c r="J91" s="224">
        <v>0.15</v>
      </c>
      <c r="K91" s="202"/>
      <c r="L91" s="202" t="s">
        <v>636</v>
      </c>
      <c r="M91" s="298">
        <v>10</v>
      </c>
      <c r="N91" s="202">
        <v>0.15</v>
      </c>
      <c r="O91" s="202"/>
      <c r="P91" s="202"/>
      <c r="R91" s="202" t="str">
        <f t="shared" si="0"/>
        <v>NCT_28</v>
      </c>
      <c r="S91" s="202">
        <v>28</v>
      </c>
      <c r="T91" s="255">
        <v>0.05</v>
      </c>
      <c r="U91" s="202" t="s">
        <v>628</v>
      </c>
      <c r="V91" s="202" t="s">
        <v>743</v>
      </c>
      <c r="W91" s="202">
        <v>10</v>
      </c>
      <c r="X91" s="255">
        <v>0.03</v>
      </c>
      <c r="AA91" s="143">
        <v>13</v>
      </c>
      <c r="AB91" s="168">
        <v>0.38</v>
      </c>
      <c r="AC91" s="143" t="s">
        <v>430</v>
      </c>
    </row>
    <row r="92" spans="8:34" x14ac:dyDescent="0.25">
      <c r="H92" s="135" t="s">
        <v>630</v>
      </c>
      <c r="I92" s="136">
        <v>6</v>
      </c>
      <c r="J92" s="224">
        <v>0.05</v>
      </c>
      <c r="K92" s="202"/>
      <c r="L92" s="15" t="s">
        <v>633</v>
      </c>
      <c r="M92" s="17">
        <v>10</v>
      </c>
      <c r="N92" s="220">
        <v>0.1</v>
      </c>
      <c r="O92" s="202"/>
      <c r="P92" s="202"/>
      <c r="R92" s="202" t="str">
        <f t="shared" si="0"/>
        <v>NCT_28</v>
      </c>
      <c r="S92" s="202">
        <v>28</v>
      </c>
      <c r="T92" s="255">
        <v>0.01</v>
      </c>
      <c r="U92" s="202" t="s">
        <v>628</v>
      </c>
      <c r="V92" s="202" t="s">
        <v>748</v>
      </c>
      <c r="W92" s="202">
        <v>10</v>
      </c>
      <c r="X92" s="255">
        <v>0.28000000000000003</v>
      </c>
      <c r="AA92" s="143">
        <v>13</v>
      </c>
      <c r="AB92" s="168">
        <v>0.35</v>
      </c>
      <c r="AC92" s="143" t="s">
        <v>452</v>
      </c>
    </row>
    <row r="93" spans="8:34" x14ac:dyDescent="0.25">
      <c r="H93" s="135" t="s">
        <v>630</v>
      </c>
      <c r="I93" s="136">
        <v>6</v>
      </c>
      <c r="J93" s="224">
        <v>0.05</v>
      </c>
      <c r="K93" s="202"/>
      <c r="L93" s="15" t="s">
        <v>632</v>
      </c>
      <c r="M93" s="17">
        <v>10</v>
      </c>
      <c r="N93" s="220">
        <v>0.08</v>
      </c>
      <c r="O93" s="202"/>
      <c r="P93" s="202"/>
      <c r="R93" s="202" t="str">
        <f t="shared" si="0"/>
        <v>NCT_28</v>
      </c>
      <c r="S93" s="202">
        <v>28</v>
      </c>
      <c r="T93" s="255">
        <v>0.05</v>
      </c>
      <c r="U93" s="202" t="s">
        <v>628</v>
      </c>
      <c r="V93" s="202" t="s">
        <v>756</v>
      </c>
      <c r="W93" s="202">
        <v>10</v>
      </c>
      <c r="X93" s="202">
        <v>6.5000000000000002E-2</v>
      </c>
      <c r="AA93" s="143">
        <v>16</v>
      </c>
      <c r="AB93" s="168">
        <v>0.08</v>
      </c>
      <c r="AC93" s="143" t="s">
        <v>417</v>
      </c>
    </row>
    <row r="94" spans="8:34" x14ac:dyDescent="0.25">
      <c r="H94" s="135" t="s">
        <v>630</v>
      </c>
      <c r="I94" s="136">
        <v>11</v>
      </c>
      <c r="J94" s="224">
        <v>0.1</v>
      </c>
      <c r="K94" s="202"/>
      <c r="L94" s="15" t="s">
        <v>628</v>
      </c>
      <c r="M94" s="17">
        <v>10</v>
      </c>
      <c r="N94" s="220">
        <v>0.05</v>
      </c>
      <c r="O94" s="202"/>
      <c r="P94" s="202"/>
      <c r="R94" s="202" t="str">
        <f t="shared" si="0"/>
        <v>NCT_28</v>
      </c>
      <c r="S94" s="202">
        <v>28</v>
      </c>
      <c r="T94" s="255">
        <v>0.01</v>
      </c>
      <c r="U94" s="202" t="s">
        <v>628</v>
      </c>
      <c r="V94" s="202" t="s">
        <v>756</v>
      </c>
      <c r="W94" s="202">
        <v>10</v>
      </c>
      <c r="X94" s="202">
        <v>6.5000000000000002E-2</v>
      </c>
      <c r="AA94" s="143">
        <v>16</v>
      </c>
      <c r="AB94" s="168">
        <v>0.3</v>
      </c>
      <c r="AC94" s="143" t="s">
        <v>427</v>
      </c>
    </row>
    <row r="95" spans="8:34" x14ac:dyDescent="0.25">
      <c r="H95" s="135" t="s">
        <v>630</v>
      </c>
      <c r="I95" s="136">
        <v>11</v>
      </c>
      <c r="J95" s="224">
        <v>0.1</v>
      </c>
      <c r="K95" s="202"/>
      <c r="L95" s="135" t="s">
        <v>630</v>
      </c>
      <c r="M95" s="17">
        <v>10</v>
      </c>
      <c r="N95" s="220">
        <v>0.05</v>
      </c>
      <c r="O95" s="202"/>
      <c r="P95" s="202"/>
      <c r="R95" s="202" t="str">
        <f t="shared" si="0"/>
        <v>NCT_10</v>
      </c>
      <c r="S95" s="217">
        <v>10</v>
      </c>
      <c r="T95" s="255">
        <v>0.08</v>
      </c>
      <c r="U95" s="202" t="s">
        <v>628</v>
      </c>
      <c r="V95" s="202" t="s">
        <v>718</v>
      </c>
      <c r="W95" s="202">
        <v>11</v>
      </c>
      <c r="X95" s="255">
        <v>0.05</v>
      </c>
      <c r="AA95" s="143">
        <v>16</v>
      </c>
      <c r="AB95" s="168">
        <v>0.15000000000000002</v>
      </c>
      <c r="AC95" s="143" t="s">
        <v>429</v>
      </c>
    </row>
    <row r="96" spans="8:34" x14ac:dyDescent="0.25">
      <c r="H96" s="135" t="s">
        <v>630</v>
      </c>
      <c r="I96" s="136">
        <v>11</v>
      </c>
      <c r="J96" s="224">
        <v>0.1</v>
      </c>
      <c r="K96" s="202"/>
      <c r="L96" s="15" t="s">
        <v>632</v>
      </c>
      <c r="M96" s="17">
        <v>10</v>
      </c>
      <c r="N96" s="220">
        <v>0.05</v>
      </c>
      <c r="O96" s="202"/>
      <c r="P96" s="202"/>
      <c r="R96" s="202" t="str">
        <f t="shared" si="0"/>
        <v>NCT_10</v>
      </c>
      <c r="S96" s="217">
        <v>10</v>
      </c>
      <c r="T96" s="255">
        <v>0.01</v>
      </c>
      <c r="U96" s="202" t="s">
        <v>628</v>
      </c>
      <c r="V96" s="202" t="s">
        <v>726</v>
      </c>
      <c r="W96" s="202">
        <v>11</v>
      </c>
      <c r="X96" s="255">
        <v>0.05</v>
      </c>
      <c r="AA96" s="143">
        <v>16</v>
      </c>
      <c r="AB96" s="168">
        <v>0.1</v>
      </c>
      <c r="AC96" s="143" t="s">
        <v>464</v>
      </c>
    </row>
    <row r="97" spans="8:29" x14ac:dyDescent="0.25">
      <c r="H97" s="135" t="s">
        <v>630</v>
      </c>
      <c r="I97" s="136">
        <v>18</v>
      </c>
      <c r="J97" s="224">
        <v>0.05</v>
      </c>
      <c r="K97" s="202"/>
      <c r="L97" s="202" t="s">
        <v>772</v>
      </c>
      <c r="M97" s="298">
        <v>10</v>
      </c>
      <c r="N97" s="202">
        <v>0.04</v>
      </c>
      <c r="O97" s="202"/>
      <c r="P97" s="202"/>
      <c r="R97" s="202" t="str">
        <f t="shared" si="0"/>
        <v>NET_10</v>
      </c>
      <c r="S97" s="217">
        <v>10</v>
      </c>
      <c r="T97" s="255">
        <v>0.25</v>
      </c>
      <c r="U97" s="202" t="s">
        <v>629</v>
      </c>
      <c r="V97" s="202" t="s">
        <v>729</v>
      </c>
      <c r="W97" s="202">
        <v>11</v>
      </c>
      <c r="X97" s="255">
        <v>0.05</v>
      </c>
      <c r="AA97" s="143">
        <v>16</v>
      </c>
      <c r="AB97" s="168">
        <v>0.35</v>
      </c>
      <c r="AC97" s="143" t="s">
        <v>453</v>
      </c>
    </row>
    <row r="98" spans="8:29" x14ac:dyDescent="0.25">
      <c r="H98" s="135" t="s">
        <v>630</v>
      </c>
      <c r="I98" s="136">
        <v>18</v>
      </c>
      <c r="J98" s="224">
        <v>0.2</v>
      </c>
      <c r="K98" s="202"/>
      <c r="L98" s="202" t="s">
        <v>772</v>
      </c>
      <c r="M98" s="298">
        <v>10</v>
      </c>
      <c r="N98" s="202">
        <v>0.04</v>
      </c>
      <c r="O98" s="202"/>
      <c r="P98" s="202"/>
      <c r="R98" s="202" t="str">
        <f t="shared" si="0"/>
        <v>NET_13</v>
      </c>
      <c r="S98" s="217">
        <v>13</v>
      </c>
      <c r="T98" s="255">
        <v>0.15</v>
      </c>
      <c r="U98" s="202" t="s">
        <v>629</v>
      </c>
      <c r="V98" s="202" t="s">
        <v>739</v>
      </c>
      <c r="W98" s="202">
        <v>11</v>
      </c>
      <c r="X98" s="255">
        <v>0.04</v>
      </c>
      <c r="AA98" s="143">
        <v>18</v>
      </c>
      <c r="AB98" s="168">
        <v>0.18</v>
      </c>
      <c r="AC98" s="143" t="s">
        <v>419</v>
      </c>
    </row>
    <row r="99" spans="8:29" x14ac:dyDescent="0.25">
      <c r="H99" s="135" t="s">
        <v>630</v>
      </c>
      <c r="I99" s="136">
        <v>18</v>
      </c>
      <c r="J99" s="224">
        <v>0.05</v>
      </c>
      <c r="K99" s="202"/>
      <c r="L99" s="202" t="s">
        <v>772</v>
      </c>
      <c r="M99" s="298">
        <v>10</v>
      </c>
      <c r="N99" s="202">
        <v>0.04</v>
      </c>
      <c r="O99" s="202"/>
      <c r="P99" s="202"/>
      <c r="R99" s="202" t="str">
        <f t="shared" si="0"/>
        <v>NET_18</v>
      </c>
      <c r="S99" s="202">
        <v>18</v>
      </c>
      <c r="T99" s="255">
        <v>0.6</v>
      </c>
      <c r="U99" s="202" t="s">
        <v>629</v>
      </c>
      <c r="V99" s="202" t="s">
        <v>739</v>
      </c>
      <c r="W99" s="202">
        <v>11</v>
      </c>
      <c r="X99" s="255">
        <v>0.08</v>
      </c>
      <c r="AA99" s="143">
        <v>18</v>
      </c>
      <c r="AB99" s="168">
        <v>0.4</v>
      </c>
      <c r="AC99" s="143" t="s">
        <v>428</v>
      </c>
    </row>
    <row r="100" spans="8:29" x14ac:dyDescent="0.25">
      <c r="H100" s="135" t="s">
        <v>630</v>
      </c>
      <c r="I100" s="17">
        <v>22</v>
      </c>
      <c r="J100" s="220">
        <v>0.1</v>
      </c>
      <c r="K100" s="202"/>
      <c r="L100" s="202" t="s">
        <v>772</v>
      </c>
      <c r="M100" s="298">
        <v>10</v>
      </c>
      <c r="N100" s="202">
        <v>0.04</v>
      </c>
      <c r="O100" s="202"/>
      <c r="P100" s="202"/>
      <c r="R100" s="202" t="str">
        <f t="shared" si="0"/>
        <v>NWT_6</v>
      </c>
      <c r="S100" s="202">
        <v>6</v>
      </c>
      <c r="T100" s="255">
        <v>0.05</v>
      </c>
      <c r="U100" s="202" t="s">
        <v>630</v>
      </c>
      <c r="V100" s="202" t="s">
        <v>739</v>
      </c>
      <c r="W100" s="202">
        <v>11</v>
      </c>
      <c r="X100" s="255">
        <v>0.09</v>
      </c>
      <c r="AA100" s="143">
        <v>18</v>
      </c>
      <c r="AB100" s="168">
        <v>0.17</v>
      </c>
      <c r="AC100" s="143" t="s">
        <v>462</v>
      </c>
    </row>
    <row r="101" spans="8:29" x14ac:dyDescent="0.25">
      <c r="H101" s="135" t="s">
        <v>630</v>
      </c>
      <c r="I101" s="17">
        <v>22</v>
      </c>
      <c r="J101" s="220">
        <v>0.05</v>
      </c>
      <c r="K101" s="202"/>
      <c r="L101" s="202" t="s">
        <v>772</v>
      </c>
      <c r="M101" s="298">
        <v>10</v>
      </c>
      <c r="N101" s="202">
        <v>0.04</v>
      </c>
      <c r="O101" s="202"/>
      <c r="P101" s="202"/>
      <c r="R101" s="202" t="str">
        <f t="shared" si="0"/>
        <v>NWT_6</v>
      </c>
      <c r="S101" s="202">
        <v>6</v>
      </c>
      <c r="T101" s="255">
        <v>0.05</v>
      </c>
      <c r="U101" s="202" t="s">
        <v>630</v>
      </c>
      <c r="V101" s="202" t="s">
        <v>753</v>
      </c>
      <c r="W101" s="202">
        <v>11</v>
      </c>
      <c r="X101" s="255">
        <v>8.5000000000000006E-2</v>
      </c>
      <c r="AA101" s="143">
        <v>18</v>
      </c>
      <c r="AB101" s="168">
        <v>0.25</v>
      </c>
      <c r="AC101" s="143" t="s">
        <v>442</v>
      </c>
    </row>
    <row r="102" spans="8:29" x14ac:dyDescent="0.25">
      <c r="H102" s="135" t="s">
        <v>630</v>
      </c>
      <c r="I102" s="17">
        <v>22</v>
      </c>
      <c r="J102" s="220">
        <v>0.1</v>
      </c>
      <c r="K102" s="202"/>
      <c r="L102" s="15" t="s">
        <v>637</v>
      </c>
      <c r="M102" s="298">
        <v>10</v>
      </c>
      <c r="N102" s="297">
        <v>0.03</v>
      </c>
      <c r="O102" s="202"/>
      <c r="P102" s="202"/>
      <c r="R102" s="202" t="str">
        <f t="shared" si="0"/>
        <v>NWT_11</v>
      </c>
      <c r="S102" s="202">
        <v>11</v>
      </c>
      <c r="T102" s="255">
        <v>0.05</v>
      </c>
      <c r="U102" s="202" t="s">
        <v>630</v>
      </c>
      <c r="V102" s="202" t="s">
        <v>753</v>
      </c>
      <c r="W102" s="202">
        <v>11</v>
      </c>
      <c r="X102" s="255">
        <v>8.5000000000000006E-2</v>
      </c>
      <c r="AA102" s="143">
        <v>18</v>
      </c>
      <c r="AB102" s="168">
        <v>0.13</v>
      </c>
      <c r="AC102" s="143" t="s">
        <v>448</v>
      </c>
    </row>
    <row r="103" spans="8:29" x14ac:dyDescent="0.25">
      <c r="H103" s="135" t="s">
        <v>630</v>
      </c>
      <c r="I103" s="17">
        <v>10</v>
      </c>
      <c r="J103" s="220">
        <v>0.05</v>
      </c>
      <c r="K103" s="202"/>
      <c r="L103" s="15" t="s">
        <v>632</v>
      </c>
      <c r="M103" s="17">
        <v>11</v>
      </c>
      <c r="N103" s="220">
        <v>0.14000000000000001</v>
      </c>
      <c r="O103" s="202"/>
      <c r="P103" s="202"/>
      <c r="R103" s="202" t="str">
        <f t="shared" si="0"/>
        <v>NWT_13</v>
      </c>
      <c r="S103" s="202">
        <v>13</v>
      </c>
      <c r="T103" s="255">
        <v>0.25</v>
      </c>
      <c r="U103" s="202" t="s">
        <v>630</v>
      </c>
      <c r="V103" s="202" t="s">
        <v>753</v>
      </c>
      <c r="W103" s="202">
        <v>11</v>
      </c>
      <c r="X103" s="255">
        <v>8.5000000000000006E-2</v>
      </c>
      <c r="AA103" s="143">
        <v>18</v>
      </c>
      <c r="AB103" s="168">
        <v>0.35</v>
      </c>
      <c r="AC103" s="143" t="s">
        <v>451</v>
      </c>
    </row>
    <row r="104" spans="8:29" x14ac:dyDescent="0.25">
      <c r="H104" s="15" t="s">
        <v>631</v>
      </c>
      <c r="I104" s="17">
        <v>6</v>
      </c>
      <c r="J104" s="220">
        <v>0.5</v>
      </c>
      <c r="K104" s="202"/>
      <c r="L104" s="135" t="s">
        <v>630</v>
      </c>
      <c r="M104" s="136">
        <v>11</v>
      </c>
      <c r="N104" s="224">
        <v>0.1</v>
      </c>
      <c r="O104" s="202"/>
      <c r="P104" s="202"/>
      <c r="R104" s="202" t="str">
        <f t="shared" si="0"/>
        <v>NWT_21</v>
      </c>
      <c r="S104" s="202">
        <v>21</v>
      </c>
      <c r="T104" s="255">
        <v>0.3</v>
      </c>
      <c r="U104" s="202" t="s">
        <v>630</v>
      </c>
      <c r="V104" s="202" t="s">
        <v>753</v>
      </c>
      <c r="W104" s="202">
        <v>11</v>
      </c>
      <c r="X104" s="255">
        <v>8.5000000000000006E-2</v>
      </c>
      <c r="AA104" s="143">
        <v>18</v>
      </c>
      <c r="AB104" s="168">
        <v>0.33</v>
      </c>
      <c r="AC104" s="143" t="s">
        <v>457</v>
      </c>
    </row>
    <row r="105" spans="8:29" x14ac:dyDescent="0.25">
      <c r="H105" s="15" t="s">
        <v>631</v>
      </c>
      <c r="I105" s="17">
        <v>6</v>
      </c>
      <c r="J105" s="220">
        <v>0.05</v>
      </c>
      <c r="K105" s="202"/>
      <c r="L105" s="135" t="s">
        <v>630</v>
      </c>
      <c r="M105" s="136">
        <v>11</v>
      </c>
      <c r="N105" s="224">
        <v>0.1</v>
      </c>
      <c r="O105" s="202"/>
      <c r="P105" s="202"/>
      <c r="R105" s="202" t="str">
        <f t="shared" si="0"/>
        <v>NWT_22</v>
      </c>
      <c r="S105" s="202">
        <v>22</v>
      </c>
      <c r="T105" s="255">
        <v>0.05</v>
      </c>
      <c r="U105" s="202" t="s">
        <v>630</v>
      </c>
      <c r="V105" s="202" t="s">
        <v>416</v>
      </c>
      <c r="W105" s="202">
        <v>12</v>
      </c>
      <c r="X105" s="255">
        <v>0.09</v>
      </c>
      <c r="AA105" s="143">
        <v>20</v>
      </c>
      <c r="AB105" s="168">
        <v>0.27500000000000002</v>
      </c>
      <c r="AC105" s="143" t="s">
        <v>432</v>
      </c>
    </row>
    <row r="106" spans="8:29" x14ac:dyDescent="0.25">
      <c r="H106" s="15" t="s">
        <v>631</v>
      </c>
      <c r="I106" s="17">
        <v>18</v>
      </c>
      <c r="J106" s="220">
        <v>0.2</v>
      </c>
      <c r="K106" s="202"/>
      <c r="L106" s="135" t="s">
        <v>630</v>
      </c>
      <c r="M106" s="136">
        <v>11</v>
      </c>
      <c r="N106" s="224">
        <v>0.1</v>
      </c>
      <c r="O106" s="202"/>
      <c r="P106" s="202"/>
      <c r="R106" s="202" t="str">
        <f t="shared" si="0"/>
        <v>NWT_22</v>
      </c>
      <c r="S106" s="202">
        <v>22</v>
      </c>
      <c r="T106" s="255">
        <v>0.05</v>
      </c>
      <c r="U106" s="202" t="s">
        <v>630</v>
      </c>
      <c r="V106" s="202" t="s">
        <v>734</v>
      </c>
      <c r="W106" s="202">
        <v>12</v>
      </c>
      <c r="X106" s="255">
        <v>0.1</v>
      </c>
      <c r="AA106" s="143">
        <v>20</v>
      </c>
      <c r="AB106" s="168">
        <v>0.14000000000000001</v>
      </c>
      <c r="AC106" s="143" t="s">
        <v>438</v>
      </c>
    </row>
    <row r="107" spans="8:29" x14ac:dyDescent="0.25">
      <c r="H107" s="15" t="s">
        <v>631</v>
      </c>
      <c r="I107" s="17">
        <v>18</v>
      </c>
      <c r="J107" s="220">
        <v>0.1</v>
      </c>
      <c r="K107" s="202"/>
      <c r="L107" s="15" t="s">
        <v>637</v>
      </c>
      <c r="M107" s="298">
        <v>11</v>
      </c>
      <c r="N107" s="297">
        <v>0.08</v>
      </c>
      <c r="O107" s="202"/>
      <c r="P107" s="202"/>
      <c r="R107" s="202" t="str">
        <f t="shared" si="0"/>
        <v>NWT_22</v>
      </c>
      <c r="S107" s="202">
        <v>22</v>
      </c>
      <c r="T107" s="255">
        <v>0.05</v>
      </c>
      <c r="U107" s="202" t="s">
        <v>630</v>
      </c>
      <c r="V107" s="202" t="s">
        <v>744</v>
      </c>
      <c r="W107" s="202">
        <v>12</v>
      </c>
      <c r="X107" s="255">
        <v>0.03</v>
      </c>
      <c r="AA107" s="143">
        <v>21</v>
      </c>
      <c r="AB107" s="168">
        <v>0.35</v>
      </c>
      <c r="AC107" s="143" t="s">
        <v>425</v>
      </c>
    </row>
    <row r="108" spans="8:29" x14ac:dyDescent="0.25">
      <c r="H108" s="15" t="s">
        <v>631</v>
      </c>
      <c r="I108" s="17">
        <v>18</v>
      </c>
      <c r="J108" s="220">
        <v>0.1</v>
      </c>
      <c r="K108" s="202"/>
      <c r="L108" s="15" t="s">
        <v>637</v>
      </c>
      <c r="M108" s="298">
        <v>11</v>
      </c>
      <c r="N108" s="297">
        <v>7.0000000000000007E-2</v>
      </c>
      <c r="O108" s="202"/>
      <c r="P108" s="202"/>
      <c r="R108" s="202" t="str">
        <f t="shared" si="0"/>
        <v>NWT_18</v>
      </c>
      <c r="S108" s="202">
        <v>18</v>
      </c>
      <c r="T108" s="255">
        <v>0.05</v>
      </c>
      <c r="U108" s="202" t="s">
        <v>630</v>
      </c>
      <c r="V108" s="202" t="s">
        <v>744</v>
      </c>
      <c r="W108" s="202">
        <v>12</v>
      </c>
      <c r="X108" s="255">
        <v>7.0000000000000007E-2</v>
      </c>
      <c r="AA108" s="143">
        <v>21</v>
      </c>
      <c r="AB108" s="168">
        <v>0.06</v>
      </c>
      <c r="AC108" s="143" t="s">
        <v>463</v>
      </c>
    </row>
    <row r="109" spans="8:29" x14ac:dyDescent="0.25">
      <c r="H109" s="15" t="s">
        <v>631</v>
      </c>
      <c r="I109" s="17">
        <v>11</v>
      </c>
      <c r="J109" s="220">
        <v>0.05</v>
      </c>
      <c r="K109" s="202"/>
      <c r="L109" s="15" t="s">
        <v>631</v>
      </c>
      <c r="M109" s="17">
        <v>11</v>
      </c>
      <c r="N109" s="220">
        <v>0.05</v>
      </c>
      <c r="O109" s="202"/>
      <c r="P109" s="202"/>
      <c r="R109" s="202" t="str">
        <f t="shared" si="0"/>
        <v>NWT_10</v>
      </c>
      <c r="S109" s="202">
        <v>10</v>
      </c>
      <c r="T109" s="255">
        <v>0.1</v>
      </c>
      <c r="U109" s="202" t="s">
        <v>630</v>
      </c>
      <c r="V109" s="202" t="s">
        <v>420</v>
      </c>
      <c r="W109" s="202">
        <v>13</v>
      </c>
      <c r="X109" s="255">
        <v>0.01</v>
      </c>
      <c r="AA109" s="143">
        <v>21</v>
      </c>
      <c r="AB109" s="168">
        <v>0.05</v>
      </c>
      <c r="AC109" s="143" t="s">
        <v>436</v>
      </c>
    </row>
    <row r="110" spans="8:29" x14ac:dyDescent="0.25">
      <c r="H110" s="15" t="s">
        <v>632</v>
      </c>
      <c r="I110" s="17">
        <v>11</v>
      </c>
      <c r="J110" s="220">
        <v>0.03</v>
      </c>
      <c r="K110" s="202"/>
      <c r="L110" s="15" t="s">
        <v>633</v>
      </c>
      <c r="M110" s="17">
        <v>11</v>
      </c>
      <c r="N110" s="220">
        <v>0.05</v>
      </c>
      <c r="O110" s="202"/>
      <c r="P110" s="202"/>
      <c r="R110" s="202" t="str">
        <f t="shared" si="0"/>
        <v>PAL_6</v>
      </c>
      <c r="S110" s="202">
        <v>6</v>
      </c>
      <c r="T110" s="255">
        <v>0.5</v>
      </c>
      <c r="U110" s="202" t="s">
        <v>631</v>
      </c>
      <c r="V110" s="202" t="s">
        <v>715</v>
      </c>
      <c r="W110" s="217">
        <v>13</v>
      </c>
      <c r="X110" s="255">
        <v>0.15</v>
      </c>
      <c r="AA110" s="143">
        <v>22</v>
      </c>
      <c r="AB110" s="168">
        <v>0.02</v>
      </c>
      <c r="AC110" s="143" t="s">
        <v>421</v>
      </c>
    </row>
    <row r="111" spans="8:29" x14ac:dyDescent="0.25">
      <c r="H111" s="15" t="s">
        <v>632</v>
      </c>
      <c r="I111" s="17">
        <v>11</v>
      </c>
      <c r="J111" s="220">
        <v>0.14000000000000001</v>
      </c>
      <c r="K111" s="202"/>
      <c r="L111" s="15" t="s">
        <v>637</v>
      </c>
      <c r="M111" s="298">
        <v>11</v>
      </c>
      <c r="N111" s="297">
        <v>0.04</v>
      </c>
      <c r="O111" s="202"/>
      <c r="P111" s="202"/>
      <c r="R111" s="202" t="str">
        <f t="shared" si="0"/>
        <v>PAL_18</v>
      </c>
      <c r="S111" s="202">
        <v>18</v>
      </c>
      <c r="T111" s="255">
        <v>0.25</v>
      </c>
      <c r="U111" s="202" t="s">
        <v>631</v>
      </c>
      <c r="V111" s="202" t="s">
        <v>719</v>
      </c>
      <c r="W111" s="202">
        <v>13</v>
      </c>
      <c r="X111" s="255">
        <v>0.25</v>
      </c>
      <c r="AA111" s="143">
        <v>22</v>
      </c>
      <c r="AB111" s="168">
        <v>0.1</v>
      </c>
      <c r="AC111" s="143" t="s">
        <v>424</v>
      </c>
    </row>
    <row r="112" spans="8:29" x14ac:dyDescent="0.25">
      <c r="H112" s="15" t="s">
        <v>632</v>
      </c>
      <c r="I112" s="17">
        <v>11</v>
      </c>
      <c r="J112" s="220">
        <v>0.03</v>
      </c>
      <c r="K112" s="202"/>
      <c r="L112" s="15" t="s">
        <v>632</v>
      </c>
      <c r="M112" s="17">
        <v>11</v>
      </c>
      <c r="N112" s="220">
        <v>0.03</v>
      </c>
      <c r="O112" s="202"/>
      <c r="P112" s="202"/>
      <c r="R112" s="202" t="str">
        <f t="shared" si="0"/>
        <v>PAL_18</v>
      </c>
      <c r="S112" s="202">
        <v>18</v>
      </c>
      <c r="T112" s="255">
        <v>0.1</v>
      </c>
      <c r="U112" s="202" t="s">
        <v>631</v>
      </c>
      <c r="V112" s="202" t="s">
        <v>733</v>
      </c>
      <c r="W112" s="202">
        <v>13</v>
      </c>
      <c r="X112" s="255">
        <v>0.1</v>
      </c>
      <c r="AA112" s="143">
        <v>22</v>
      </c>
      <c r="AB112" s="168">
        <v>0.19500000000000003</v>
      </c>
      <c r="AC112" s="143" t="s">
        <v>431</v>
      </c>
    </row>
    <row r="113" spans="8:29" x14ac:dyDescent="0.25">
      <c r="H113" s="15" t="s">
        <v>632</v>
      </c>
      <c r="I113" s="17">
        <v>13</v>
      </c>
      <c r="J113" s="220">
        <v>0.02</v>
      </c>
      <c r="K113" s="202"/>
      <c r="L113" s="15" t="s">
        <v>632</v>
      </c>
      <c r="M113" s="17">
        <v>11</v>
      </c>
      <c r="N113" s="220">
        <v>0.03</v>
      </c>
      <c r="O113" s="202"/>
      <c r="P113" s="202"/>
      <c r="R113" s="202" t="str">
        <f t="shared" si="0"/>
        <v>PAL_18</v>
      </c>
      <c r="S113" s="202">
        <v>18</v>
      </c>
      <c r="T113" s="255">
        <v>0.1</v>
      </c>
      <c r="U113" s="202" t="s">
        <v>631</v>
      </c>
      <c r="V113" s="202" t="s">
        <v>417</v>
      </c>
      <c r="W113" s="202">
        <v>16</v>
      </c>
      <c r="X113" s="255">
        <v>0.1</v>
      </c>
      <c r="AA113" s="143">
        <v>22</v>
      </c>
      <c r="AB113" s="168">
        <v>0.33</v>
      </c>
      <c r="AC113" s="143" t="s">
        <v>440</v>
      </c>
    </row>
    <row r="114" spans="8:29" x14ac:dyDescent="0.25">
      <c r="H114" s="15" t="s">
        <v>632</v>
      </c>
      <c r="I114" s="17">
        <v>13</v>
      </c>
      <c r="J114" s="220">
        <v>0.06</v>
      </c>
      <c r="K114" s="202"/>
      <c r="L114" s="15" t="s">
        <v>635</v>
      </c>
      <c r="M114" s="17">
        <v>11</v>
      </c>
      <c r="N114" s="220">
        <v>0.01</v>
      </c>
      <c r="O114" s="202"/>
      <c r="P114" s="202"/>
      <c r="R114" s="202" t="str">
        <f t="shared" si="0"/>
        <v>PAL_11</v>
      </c>
      <c r="S114" s="202">
        <v>11</v>
      </c>
      <c r="T114" s="255">
        <v>0.05</v>
      </c>
      <c r="U114" s="202" t="s">
        <v>631</v>
      </c>
      <c r="V114" s="202" t="s">
        <v>742</v>
      </c>
      <c r="W114" s="202">
        <v>16</v>
      </c>
      <c r="X114" s="255">
        <v>0.03</v>
      </c>
      <c r="AA114" s="143">
        <v>22</v>
      </c>
      <c r="AB114" s="168">
        <v>0.12</v>
      </c>
      <c r="AC114" s="143" t="s">
        <v>447</v>
      </c>
    </row>
    <row r="115" spans="8:29" x14ac:dyDescent="0.25">
      <c r="H115" s="15" t="s">
        <v>632</v>
      </c>
      <c r="I115" s="218">
        <v>13</v>
      </c>
      <c r="J115" s="220">
        <v>0.03</v>
      </c>
      <c r="K115" s="202"/>
      <c r="L115" s="15" t="s">
        <v>635</v>
      </c>
      <c r="M115" s="17">
        <v>11</v>
      </c>
      <c r="N115" s="220">
        <v>0.01</v>
      </c>
      <c r="O115" s="202"/>
      <c r="P115" s="202"/>
      <c r="R115" s="202" t="str">
        <f t="shared" si="0"/>
        <v>SCT_1</v>
      </c>
      <c r="S115" s="202">
        <v>1</v>
      </c>
      <c r="T115" s="255">
        <v>0.3</v>
      </c>
      <c r="U115" s="202" t="s">
        <v>633</v>
      </c>
      <c r="V115" s="202" t="s">
        <v>742</v>
      </c>
      <c r="W115" s="202">
        <v>16</v>
      </c>
      <c r="X115" s="255">
        <v>0.1</v>
      </c>
      <c r="AA115" s="143">
        <v>22</v>
      </c>
      <c r="AB115" s="168">
        <v>0.15000000000000002</v>
      </c>
      <c r="AC115" s="143" t="s">
        <v>454</v>
      </c>
    </row>
    <row r="116" spans="8:29" x14ac:dyDescent="0.25">
      <c r="H116" s="15" t="s">
        <v>632</v>
      </c>
      <c r="I116" s="218">
        <v>16</v>
      </c>
      <c r="J116" s="220">
        <v>0.03</v>
      </c>
      <c r="K116" s="202"/>
      <c r="L116" s="15" t="s">
        <v>635</v>
      </c>
      <c r="M116" s="17">
        <v>11</v>
      </c>
      <c r="N116" s="220">
        <v>0.01</v>
      </c>
      <c r="O116" s="202"/>
      <c r="P116" s="202"/>
      <c r="R116" s="202" t="str">
        <f t="shared" si="0"/>
        <v>SCT_10</v>
      </c>
      <c r="S116" s="202">
        <v>10</v>
      </c>
      <c r="T116" s="255">
        <v>0.3</v>
      </c>
      <c r="U116" s="202" t="s">
        <v>633</v>
      </c>
      <c r="V116" s="202" t="s">
        <v>742</v>
      </c>
      <c r="W116" s="202">
        <v>16</v>
      </c>
      <c r="X116" s="255">
        <v>7.0000000000000007E-2</v>
      </c>
      <c r="AA116" s="143">
        <v>22</v>
      </c>
      <c r="AB116" s="168">
        <v>0.08</v>
      </c>
      <c r="AC116" s="143" t="s">
        <v>437</v>
      </c>
    </row>
    <row r="117" spans="8:29" x14ac:dyDescent="0.25">
      <c r="H117" s="15" t="s">
        <v>632</v>
      </c>
      <c r="I117" s="218">
        <v>22</v>
      </c>
      <c r="J117" s="220">
        <v>0.08</v>
      </c>
      <c r="K117" s="202"/>
      <c r="L117" s="15" t="s">
        <v>220</v>
      </c>
      <c r="M117" s="17">
        <v>12</v>
      </c>
      <c r="N117" s="220">
        <v>0.09</v>
      </c>
      <c r="O117" s="202"/>
      <c r="P117" s="202"/>
      <c r="R117" s="202" t="str">
        <f t="shared" si="0"/>
        <v>SCT_10</v>
      </c>
      <c r="S117" s="202">
        <v>10</v>
      </c>
      <c r="T117" s="255">
        <v>0.1</v>
      </c>
      <c r="U117" s="202" t="s">
        <v>633</v>
      </c>
      <c r="V117" s="202" t="s">
        <v>742</v>
      </c>
      <c r="W117" s="202">
        <v>16</v>
      </c>
      <c r="X117" s="255">
        <v>0.09</v>
      </c>
      <c r="AA117" s="143">
        <v>25</v>
      </c>
      <c r="AB117" s="168">
        <v>0.14000000000000001</v>
      </c>
      <c r="AC117" s="143" t="s">
        <v>439</v>
      </c>
    </row>
    <row r="118" spans="8:29" x14ac:dyDescent="0.25">
      <c r="H118" s="15" t="s">
        <v>632</v>
      </c>
      <c r="I118" s="218">
        <v>22</v>
      </c>
      <c r="J118" s="221">
        <v>7.0000000000000007E-2</v>
      </c>
      <c r="K118" s="202"/>
      <c r="L118" s="15" t="s">
        <v>637</v>
      </c>
      <c r="M118" s="298">
        <v>12</v>
      </c>
      <c r="N118" s="297">
        <v>7.0000000000000007E-2</v>
      </c>
      <c r="O118" s="202"/>
      <c r="P118" s="202"/>
      <c r="R118" s="202" t="str">
        <f t="shared" si="0"/>
        <v>SCT_11</v>
      </c>
      <c r="S118" s="202">
        <v>11</v>
      </c>
      <c r="T118" s="255">
        <v>0.05</v>
      </c>
      <c r="U118" s="202" t="s">
        <v>633</v>
      </c>
      <c r="V118" s="202" t="s">
        <v>419</v>
      </c>
      <c r="W118" s="202">
        <v>18</v>
      </c>
      <c r="X118" s="255">
        <v>0.1</v>
      </c>
      <c r="AA118" s="143">
        <v>26</v>
      </c>
      <c r="AB118" s="168">
        <v>0.04</v>
      </c>
      <c r="AC118" s="143" t="s">
        <v>418</v>
      </c>
    </row>
    <row r="119" spans="8:29" x14ac:dyDescent="0.25">
      <c r="H119" s="15" t="s">
        <v>632</v>
      </c>
      <c r="I119" s="218">
        <v>22</v>
      </c>
      <c r="J119" s="220">
        <v>0.03</v>
      </c>
      <c r="K119" s="202"/>
      <c r="L119" s="15" t="s">
        <v>637</v>
      </c>
      <c r="M119" s="298">
        <v>12</v>
      </c>
      <c r="N119" s="297">
        <v>0.03</v>
      </c>
      <c r="O119" s="202"/>
      <c r="P119" s="202"/>
      <c r="R119" s="202" t="str">
        <f t="shared" si="0"/>
        <v>SCT_18</v>
      </c>
      <c r="S119" s="202">
        <v>18</v>
      </c>
      <c r="T119" s="255">
        <v>0.02</v>
      </c>
      <c r="U119" s="202" t="s">
        <v>633</v>
      </c>
      <c r="V119" s="202" t="s">
        <v>419</v>
      </c>
      <c r="W119" s="202">
        <v>18</v>
      </c>
      <c r="X119" s="255">
        <v>0.04</v>
      </c>
      <c r="AA119" s="143">
        <v>26</v>
      </c>
      <c r="AB119" s="168">
        <v>0.05</v>
      </c>
      <c r="AC119" s="143" t="s">
        <v>458</v>
      </c>
    </row>
    <row r="120" spans="8:29" x14ac:dyDescent="0.25">
      <c r="H120" s="15" t="s">
        <v>632</v>
      </c>
      <c r="I120" s="218">
        <v>22</v>
      </c>
      <c r="J120" s="220">
        <v>7.0000000000000007E-2</v>
      </c>
      <c r="K120" s="202"/>
      <c r="L120" s="15" t="s">
        <v>635</v>
      </c>
      <c r="M120" s="17">
        <v>12</v>
      </c>
      <c r="N120" s="220">
        <v>0.01</v>
      </c>
      <c r="O120" s="202"/>
      <c r="P120" s="202"/>
      <c r="R120" s="202" t="str">
        <f t="shared" si="0"/>
        <v>SCT_18</v>
      </c>
      <c r="S120" s="202">
        <v>18</v>
      </c>
      <c r="T120" s="255">
        <v>0.03</v>
      </c>
      <c r="U120" s="202" t="s">
        <v>633</v>
      </c>
      <c r="V120" s="202" t="s">
        <v>419</v>
      </c>
      <c r="W120" s="202">
        <v>18</v>
      </c>
      <c r="X120" s="255">
        <v>0.06</v>
      </c>
      <c r="AA120" s="143">
        <v>26</v>
      </c>
      <c r="AB120" s="168">
        <v>0.16</v>
      </c>
      <c r="AC120" s="143" t="s">
        <v>434</v>
      </c>
    </row>
    <row r="121" spans="8:29" x14ac:dyDescent="0.25">
      <c r="H121" s="15" t="s">
        <v>632</v>
      </c>
      <c r="I121" s="17">
        <v>18</v>
      </c>
      <c r="J121" s="220">
        <v>0.02</v>
      </c>
      <c r="K121" s="202"/>
      <c r="L121" s="15" t="s">
        <v>635</v>
      </c>
      <c r="M121" s="17">
        <v>12</v>
      </c>
      <c r="N121" s="220">
        <v>0.01</v>
      </c>
      <c r="O121" s="202"/>
      <c r="P121" s="202"/>
      <c r="R121" s="202" t="str">
        <f t="shared" si="0"/>
        <v>SCT_18</v>
      </c>
      <c r="S121" s="202">
        <v>18</v>
      </c>
      <c r="T121" s="255">
        <v>0.09</v>
      </c>
      <c r="U121" s="202" t="s">
        <v>633</v>
      </c>
      <c r="V121" s="202" t="s">
        <v>709</v>
      </c>
      <c r="W121" s="202">
        <v>18</v>
      </c>
      <c r="X121" s="255">
        <v>0.02</v>
      </c>
      <c r="AA121" s="143">
        <v>27</v>
      </c>
      <c r="AB121" s="168">
        <v>0.1</v>
      </c>
      <c r="AC121" s="143" t="s">
        <v>461</v>
      </c>
    </row>
    <row r="122" spans="8:29" x14ac:dyDescent="0.25">
      <c r="H122" s="15" t="s">
        <v>632</v>
      </c>
      <c r="I122" s="17">
        <v>18</v>
      </c>
      <c r="J122" s="220">
        <v>0.15</v>
      </c>
      <c r="K122" s="202"/>
      <c r="L122" s="15" t="s">
        <v>635</v>
      </c>
      <c r="M122" s="17">
        <v>12</v>
      </c>
      <c r="N122" s="220">
        <v>0.01</v>
      </c>
      <c r="O122" s="202"/>
      <c r="P122" s="202"/>
      <c r="R122" s="202" t="str">
        <f t="shared" si="0"/>
        <v>SCT_22</v>
      </c>
      <c r="S122" s="202">
        <v>22</v>
      </c>
      <c r="T122" s="255">
        <v>0.02</v>
      </c>
      <c r="U122" s="202" t="s">
        <v>633</v>
      </c>
      <c r="V122" s="202" t="s">
        <v>709</v>
      </c>
      <c r="W122" s="202">
        <v>18</v>
      </c>
      <c r="X122" s="255">
        <v>0.14000000000000001</v>
      </c>
      <c r="AA122" s="143">
        <v>28</v>
      </c>
      <c r="AB122" s="168">
        <v>0.02</v>
      </c>
      <c r="AC122" s="143" t="s">
        <v>459</v>
      </c>
    </row>
    <row r="123" spans="8:29" x14ac:dyDescent="0.25">
      <c r="H123" s="15" t="s">
        <v>632</v>
      </c>
      <c r="I123" s="17">
        <v>18</v>
      </c>
      <c r="J123" s="220">
        <v>0.04</v>
      </c>
      <c r="K123" s="202"/>
      <c r="L123" s="15" t="s">
        <v>632</v>
      </c>
      <c r="M123" s="17">
        <v>13</v>
      </c>
      <c r="N123" s="220">
        <v>0.06</v>
      </c>
      <c r="O123" s="202"/>
      <c r="P123" s="202"/>
      <c r="R123" s="202" t="str">
        <f t="shared" si="0"/>
        <v>SCT_22</v>
      </c>
      <c r="S123" s="202">
        <v>22</v>
      </c>
      <c r="T123" s="255">
        <v>0.04</v>
      </c>
      <c r="U123" s="202" t="s">
        <v>633</v>
      </c>
      <c r="V123" s="202" t="s">
        <v>709</v>
      </c>
      <c r="W123" s="202">
        <v>18</v>
      </c>
      <c r="X123" s="255">
        <v>0.14000000000000001</v>
      </c>
      <c r="AB123" s="111"/>
    </row>
    <row r="124" spans="8:29" x14ac:dyDescent="0.25">
      <c r="H124" s="15" t="s">
        <v>632</v>
      </c>
      <c r="I124" s="17">
        <v>21</v>
      </c>
      <c r="J124" s="220">
        <v>0.03</v>
      </c>
      <c r="K124" s="202"/>
      <c r="L124" s="15" t="s">
        <v>632</v>
      </c>
      <c r="M124" s="218">
        <v>13</v>
      </c>
      <c r="N124" s="220">
        <v>0.03</v>
      </c>
      <c r="O124" s="202"/>
      <c r="P124" s="202"/>
      <c r="R124" s="202" t="str">
        <f t="shared" si="0"/>
        <v>SCT_6</v>
      </c>
      <c r="S124" s="202">
        <v>6</v>
      </c>
      <c r="T124" s="255">
        <v>0.05</v>
      </c>
      <c r="U124" s="202" t="s">
        <v>633</v>
      </c>
      <c r="V124" s="202" t="s">
        <v>716</v>
      </c>
      <c r="W124" s="202">
        <v>18</v>
      </c>
      <c r="X124" s="255">
        <v>0.6</v>
      </c>
      <c r="AB124" s="111"/>
    </row>
    <row r="125" spans="8:29" x14ac:dyDescent="0.25">
      <c r="H125" s="15" t="s">
        <v>632</v>
      </c>
      <c r="I125" s="17">
        <v>10</v>
      </c>
      <c r="J125" s="220">
        <v>0.08</v>
      </c>
      <c r="K125" s="202"/>
      <c r="L125" s="15" t="s">
        <v>632</v>
      </c>
      <c r="M125" s="17">
        <v>13</v>
      </c>
      <c r="N125" s="220">
        <v>0.02</v>
      </c>
      <c r="O125" s="202"/>
      <c r="P125" s="202"/>
      <c r="R125" s="202" t="str">
        <f t="shared" si="0"/>
        <v>SRT_13</v>
      </c>
      <c r="S125" s="202">
        <v>13</v>
      </c>
      <c r="T125" s="255">
        <v>0.1</v>
      </c>
      <c r="U125" s="202" t="s">
        <v>635</v>
      </c>
      <c r="V125" s="202" t="s">
        <v>722</v>
      </c>
      <c r="W125" s="202">
        <v>18</v>
      </c>
      <c r="X125" s="255">
        <v>0.05</v>
      </c>
      <c r="AB125" s="111"/>
    </row>
    <row r="126" spans="8:29" x14ac:dyDescent="0.25">
      <c r="H126" s="15" t="s">
        <v>632</v>
      </c>
      <c r="I126" s="17">
        <v>10</v>
      </c>
      <c r="J126" s="220">
        <v>0.05</v>
      </c>
      <c r="K126" s="202"/>
      <c r="L126" s="15" t="s">
        <v>635</v>
      </c>
      <c r="M126" s="17">
        <v>13</v>
      </c>
      <c r="N126" s="220">
        <v>0.01</v>
      </c>
      <c r="O126" s="202"/>
      <c r="P126" s="202"/>
      <c r="R126" s="202" t="str">
        <f t="shared" si="0"/>
        <v>SRT_12</v>
      </c>
      <c r="S126" s="202">
        <v>12</v>
      </c>
      <c r="T126" s="255">
        <v>0.1</v>
      </c>
      <c r="U126" s="202" t="s">
        <v>635</v>
      </c>
      <c r="V126" s="202" t="s">
        <v>725</v>
      </c>
      <c r="W126" s="202">
        <v>18</v>
      </c>
      <c r="X126" s="255">
        <v>0.25</v>
      </c>
      <c r="AB126" s="111"/>
    </row>
    <row r="127" spans="8:29" x14ac:dyDescent="0.25">
      <c r="H127" s="15" t="s">
        <v>632</v>
      </c>
      <c r="I127" s="17">
        <v>1</v>
      </c>
      <c r="J127" s="220">
        <v>0.01</v>
      </c>
      <c r="K127" s="202"/>
      <c r="L127" s="15" t="s">
        <v>635</v>
      </c>
      <c r="M127" s="17">
        <v>13</v>
      </c>
      <c r="N127" s="220">
        <v>0.01</v>
      </c>
      <c r="O127" s="202"/>
      <c r="P127" s="202"/>
      <c r="R127" s="202" t="str">
        <f t="shared" si="0"/>
        <v>SRT_1</v>
      </c>
      <c r="S127" s="202">
        <v>1</v>
      </c>
      <c r="T127" s="255">
        <v>0.1</v>
      </c>
      <c r="U127" s="202" t="s">
        <v>635</v>
      </c>
      <c r="V127" s="202" t="s">
        <v>725</v>
      </c>
      <c r="W127" s="202">
        <v>18</v>
      </c>
      <c r="X127" s="255">
        <v>0.1</v>
      </c>
      <c r="AB127" s="111"/>
    </row>
    <row r="128" spans="8:29" x14ac:dyDescent="0.25">
      <c r="H128" s="15" t="s">
        <v>632</v>
      </c>
      <c r="I128" s="17">
        <v>6</v>
      </c>
      <c r="J128" s="220">
        <v>0.03</v>
      </c>
      <c r="K128" s="202"/>
      <c r="L128" s="15" t="s">
        <v>635</v>
      </c>
      <c r="M128" s="17">
        <v>13</v>
      </c>
      <c r="N128" s="220">
        <v>0.01</v>
      </c>
      <c r="O128" s="202"/>
      <c r="P128" s="202"/>
      <c r="R128" s="202" t="str">
        <f t="shared" si="0"/>
        <v>SRT_18</v>
      </c>
      <c r="S128" s="202">
        <v>18</v>
      </c>
      <c r="T128" s="255">
        <v>0.3</v>
      </c>
      <c r="U128" s="202" t="s">
        <v>635</v>
      </c>
      <c r="V128" s="202" t="s">
        <v>725</v>
      </c>
      <c r="W128" s="202">
        <v>18</v>
      </c>
      <c r="X128" s="255">
        <v>0.1</v>
      </c>
      <c r="AB128" s="111"/>
    </row>
    <row r="129" spans="8:28" x14ac:dyDescent="0.25">
      <c r="H129" s="15" t="s">
        <v>633</v>
      </c>
      <c r="I129" s="17">
        <v>1</v>
      </c>
      <c r="J129" s="220">
        <v>0.3</v>
      </c>
      <c r="K129" s="202"/>
      <c r="L129" s="15" t="s">
        <v>635</v>
      </c>
      <c r="M129" s="17">
        <v>13</v>
      </c>
      <c r="N129" s="220">
        <v>0.01</v>
      </c>
      <c r="O129" s="202"/>
      <c r="P129" s="202"/>
      <c r="R129" s="202" t="str">
        <f t="shared" si="0"/>
        <v>SRT_18</v>
      </c>
      <c r="S129" s="202">
        <v>18</v>
      </c>
      <c r="T129" s="255">
        <v>0.2</v>
      </c>
      <c r="U129" s="202" t="s">
        <v>635</v>
      </c>
      <c r="V129" s="202" t="s">
        <v>730</v>
      </c>
      <c r="W129" s="202">
        <v>18</v>
      </c>
      <c r="X129" s="255">
        <v>0.02</v>
      </c>
      <c r="AB129" s="111"/>
    </row>
    <row r="130" spans="8:28" x14ac:dyDescent="0.25">
      <c r="H130" s="15" t="s">
        <v>633</v>
      </c>
      <c r="I130" s="17">
        <v>10</v>
      </c>
      <c r="J130" s="220">
        <v>0.3</v>
      </c>
      <c r="K130" s="202"/>
      <c r="L130" s="15" t="s">
        <v>629</v>
      </c>
      <c r="M130" s="136">
        <v>16</v>
      </c>
      <c r="N130" s="224">
        <v>0.15</v>
      </c>
      <c r="O130" s="202"/>
      <c r="P130" s="202"/>
      <c r="R130" s="202" t="str">
        <f t="shared" si="0"/>
        <v>SRT_22</v>
      </c>
      <c r="S130" s="202">
        <v>22</v>
      </c>
      <c r="T130" s="255">
        <v>0.05</v>
      </c>
      <c r="U130" s="202" t="s">
        <v>635</v>
      </c>
      <c r="V130" s="202" t="s">
        <v>730</v>
      </c>
      <c r="W130" s="202">
        <v>18</v>
      </c>
      <c r="X130" s="255">
        <v>0.03</v>
      </c>
      <c r="AB130" s="111"/>
    </row>
    <row r="131" spans="8:28" x14ac:dyDescent="0.25">
      <c r="H131" s="15" t="s">
        <v>633</v>
      </c>
      <c r="I131" s="17">
        <v>10</v>
      </c>
      <c r="J131" s="220">
        <v>0.1</v>
      </c>
      <c r="K131" s="202"/>
      <c r="L131" s="15" t="s">
        <v>220</v>
      </c>
      <c r="M131" s="17">
        <v>16</v>
      </c>
      <c r="N131" s="220">
        <v>0.13</v>
      </c>
      <c r="O131" s="202"/>
      <c r="P131" s="202"/>
      <c r="R131" s="202" t="str">
        <f t="shared" si="0"/>
        <v>SRT_10</v>
      </c>
      <c r="S131" s="202">
        <v>10</v>
      </c>
      <c r="T131" s="255">
        <v>0.15</v>
      </c>
      <c r="U131" s="202" t="s">
        <v>635</v>
      </c>
      <c r="V131" s="202" t="s">
        <v>730</v>
      </c>
      <c r="W131" s="202">
        <v>18</v>
      </c>
      <c r="X131" s="255">
        <v>0.09</v>
      </c>
      <c r="AB131" s="111"/>
    </row>
    <row r="132" spans="8:28" x14ac:dyDescent="0.25">
      <c r="H132" s="15" t="s">
        <v>633</v>
      </c>
      <c r="I132" s="17">
        <v>11</v>
      </c>
      <c r="J132" s="220">
        <v>0.05</v>
      </c>
      <c r="K132" s="202"/>
      <c r="L132" s="15" t="s">
        <v>637</v>
      </c>
      <c r="M132" s="17">
        <v>16</v>
      </c>
      <c r="N132" s="220">
        <v>0.1</v>
      </c>
      <c r="O132" s="202"/>
      <c r="P132" s="202"/>
      <c r="R132" s="202" t="str">
        <f t="shared" si="0"/>
        <v>SWT_11</v>
      </c>
      <c r="S132" s="202">
        <v>11</v>
      </c>
      <c r="T132" s="255">
        <v>0.04</v>
      </c>
      <c r="U132" s="202" t="s">
        <v>637</v>
      </c>
      <c r="V132" s="202" t="s">
        <v>736</v>
      </c>
      <c r="W132" s="202">
        <v>18</v>
      </c>
      <c r="X132" s="255">
        <v>0.3</v>
      </c>
      <c r="AB132" s="111"/>
    </row>
    <row r="133" spans="8:28" x14ac:dyDescent="0.25">
      <c r="H133" s="15" t="s">
        <v>633</v>
      </c>
      <c r="I133" s="17">
        <v>18</v>
      </c>
      <c r="J133" s="220">
        <v>0.02</v>
      </c>
      <c r="K133" s="202"/>
      <c r="L133" s="15" t="s">
        <v>637</v>
      </c>
      <c r="M133" s="298">
        <v>16</v>
      </c>
      <c r="N133" s="297">
        <v>7.0000000000000007E-2</v>
      </c>
      <c r="O133" s="202"/>
      <c r="P133" s="202"/>
      <c r="R133" s="202" t="str">
        <f t="shared" si="0"/>
        <v>SWT_11</v>
      </c>
      <c r="S133" s="202">
        <v>11</v>
      </c>
      <c r="T133" s="255">
        <v>0.08</v>
      </c>
      <c r="U133" s="202" t="s">
        <v>637</v>
      </c>
      <c r="V133" s="202" t="s">
        <v>736</v>
      </c>
      <c r="W133" s="202">
        <v>18</v>
      </c>
      <c r="X133" s="255">
        <v>0.2</v>
      </c>
      <c r="AB133" s="111"/>
    </row>
    <row r="134" spans="8:28" x14ac:dyDescent="0.25">
      <c r="H134" s="15" t="s">
        <v>633</v>
      </c>
      <c r="I134" s="17">
        <v>18</v>
      </c>
      <c r="J134" s="222">
        <v>0.03</v>
      </c>
      <c r="K134" s="202"/>
      <c r="L134" s="15" t="s">
        <v>637</v>
      </c>
      <c r="M134" s="298">
        <v>16</v>
      </c>
      <c r="N134" s="297">
        <v>7.0000000000000007E-2</v>
      </c>
      <c r="O134" s="202"/>
      <c r="P134" s="202"/>
      <c r="R134" s="202" t="str">
        <f t="shared" si="0"/>
        <v>SWT_11</v>
      </c>
      <c r="S134" s="202">
        <v>11</v>
      </c>
      <c r="T134" s="255">
        <v>0.09</v>
      </c>
      <c r="U134" s="202" t="s">
        <v>637</v>
      </c>
      <c r="V134" s="202" t="s">
        <v>740</v>
      </c>
      <c r="W134" s="202">
        <v>18</v>
      </c>
      <c r="X134" s="255">
        <v>0.1</v>
      </c>
      <c r="AB134" s="111"/>
    </row>
    <row r="135" spans="8:28" x14ac:dyDescent="0.25">
      <c r="H135" s="15" t="s">
        <v>633</v>
      </c>
      <c r="I135" s="17">
        <v>18</v>
      </c>
      <c r="J135" s="220">
        <v>0.09</v>
      </c>
      <c r="K135" s="202"/>
      <c r="L135" s="202" t="s">
        <v>772</v>
      </c>
      <c r="M135" s="298">
        <v>16</v>
      </c>
      <c r="N135" s="202">
        <v>0.05</v>
      </c>
      <c r="O135" s="202"/>
      <c r="P135" s="202"/>
      <c r="R135" s="202" t="str">
        <f t="shared" si="0"/>
        <v>SWT_18</v>
      </c>
      <c r="S135" s="202">
        <v>18</v>
      </c>
      <c r="T135" s="255">
        <v>0.1</v>
      </c>
      <c r="U135" s="202" t="s">
        <v>637</v>
      </c>
      <c r="V135" s="202" t="s">
        <v>750</v>
      </c>
      <c r="W135" s="202">
        <v>18</v>
      </c>
      <c r="X135" s="255">
        <v>0.14000000000000001</v>
      </c>
      <c r="AB135" s="111"/>
    </row>
    <row r="136" spans="8:28" x14ac:dyDescent="0.25">
      <c r="H136" s="15" t="s">
        <v>633</v>
      </c>
      <c r="I136" s="17">
        <v>22</v>
      </c>
      <c r="J136" s="220">
        <v>0.02</v>
      </c>
      <c r="K136" s="202"/>
      <c r="L136" s="202" t="s">
        <v>772</v>
      </c>
      <c r="M136" s="298">
        <v>16</v>
      </c>
      <c r="N136" s="202">
        <v>0.05</v>
      </c>
      <c r="O136" s="202"/>
      <c r="P136" s="202"/>
      <c r="R136" s="202" t="str">
        <f t="shared" ref="R136:R167" si="1">U136&amp;"_"&amp;S136</f>
        <v>SWT_22</v>
      </c>
      <c r="S136" s="202">
        <v>22</v>
      </c>
      <c r="T136" s="255">
        <v>0.04</v>
      </c>
      <c r="U136" s="202" t="s">
        <v>637</v>
      </c>
      <c r="V136" s="202" t="s">
        <v>755</v>
      </c>
      <c r="W136" s="202">
        <v>18</v>
      </c>
      <c r="X136" s="255">
        <v>0.06</v>
      </c>
      <c r="AB136" s="111"/>
    </row>
    <row r="137" spans="8:28" x14ac:dyDescent="0.25">
      <c r="H137" s="15" t="s">
        <v>633</v>
      </c>
      <c r="I137" s="17">
        <v>22</v>
      </c>
      <c r="J137" s="220">
        <v>0.04</v>
      </c>
      <c r="K137" s="202"/>
      <c r="L137" s="202" t="s">
        <v>772</v>
      </c>
      <c r="M137" s="298">
        <v>16</v>
      </c>
      <c r="N137" s="202">
        <v>0.05</v>
      </c>
      <c r="O137" s="202"/>
      <c r="P137" s="202"/>
      <c r="R137" s="202" t="str">
        <f t="shared" si="1"/>
        <v>SWT_22</v>
      </c>
      <c r="S137" s="202">
        <v>22</v>
      </c>
      <c r="T137" s="255">
        <v>0.1</v>
      </c>
      <c r="U137" s="202" t="s">
        <v>637</v>
      </c>
      <c r="V137" s="202" t="s">
        <v>755</v>
      </c>
      <c r="W137" s="202">
        <v>18</v>
      </c>
      <c r="X137" s="255">
        <v>0.06</v>
      </c>
      <c r="AB137" s="111"/>
    </row>
    <row r="138" spans="8:28" x14ac:dyDescent="0.25">
      <c r="H138" s="15" t="s">
        <v>633</v>
      </c>
      <c r="I138" s="17">
        <v>6</v>
      </c>
      <c r="J138" s="220">
        <v>0.05</v>
      </c>
      <c r="K138" s="202"/>
      <c r="L138" s="202" t="s">
        <v>772</v>
      </c>
      <c r="M138" s="298">
        <v>16</v>
      </c>
      <c r="N138" s="202">
        <v>0.05</v>
      </c>
      <c r="O138" s="202"/>
      <c r="P138" s="202"/>
      <c r="R138" s="202" t="str">
        <f t="shared" si="1"/>
        <v>SWT_16</v>
      </c>
      <c r="S138" s="202">
        <v>16</v>
      </c>
      <c r="T138" s="255">
        <v>0.03</v>
      </c>
      <c r="U138" s="202" t="s">
        <v>637</v>
      </c>
      <c r="V138" s="202" t="s">
        <v>755</v>
      </c>
      <c r="W138" s="202">
        <v>18</v>
      </c>
      <c r="X138" s="255">
        <v>0.06</v>
      </c>
      <c r="AB138" s="111"/>
    </row>
    <row r="139" spans="8:28" x14ac:dyDescent="0.25">
      <c r="H139" s="15" t="s">
        <v>635</v>
      </c>
      <c r="I139" s="17">
        <v>11</v>
      </c>
      <c r="J139" s="220">
        <v>0.01</v>
      </c>
      <c r="K139" s="202"/>
      <c r="L139" s="202" t="s">
        <v>772</v>
      </c>
      <c r="M139" s="298">
        <v>16</v>
      </c>
      <c r="N139" s="202">
        <v>0.05</v>
      </c>
      <c r="O139" s="202"/>
      <c r="P139" s="202"/>
      <c r="R139" s="202" t="str">
        <f t="shared" si="1"/>
        <v>SWT_16</v>
      </c>
      <c r="S139" s="202">
        <v>16</v>
      </c>
      <c r="T139" s="255">
        <v>0.1</v>
      </c>
      <c r="U139" s="202" t="s">
        <v>637</v>
      </c>
      <c r="V139" s="202" t="s">
        <v>755</v>
      </c>
      <c r="W139" s="202">
        <v>18</v>
      </c>
      <c r="X139" s="202">
        <v>0.06</v>
      </c>
      <c r="AB139" s="111"/>
    </row>
    <row r="140" spans="8:28" x14ac:dyDescent="0.25">
      <c r="H140" s="15" t="s">
        <v>635</v>
      </c>
      <c r="I140" s="17">
        <v>11</v>
      </c>
      <c r="J140" s="220">
        <v>0.01</v>
      </c>
      <c r="K140" s="202"/>
      <c r="L140" s="15" t="s">
        <v>632</v>
      </c>
      <c r="M140" s="218">
        <v>16</v>
      </c>
      <c r="N140" s="220">
        <v>0.03</v>
      </c>
      <c r="O140" s="202"/>
      <c r="P140" s="202"/>
      <c r="R140" s="202" t="str">
        <f t="shared" si="1"/>
        <v>SWT_16</v>
      </c>
      <c r="S140" s="202">
        <v>16</v>
      </c>
      <c r="T140" s="255">
        <v>7.0000000000000007E-2</v>
      </c>
      <c r="U140" s="202" t="s">
        <v>637</v>
      </c>
      <c r="V140" s="202" t="s">
        <v>720</v>
      </c>
      <c r="W140" s="202">
        <v>21</v>
      </c>
      <c r="X140" s="255">
        <v>0.3</v>
      </c>
      <c r="AB140" s="111"/>
    </row>
    <row r="141" spans="8:28" x14ac:dyDescent="0.25">
      <c r="H141" s="15" t="s">
        <v>635</v>
      </c>
      <c r="I141" s="17">
        <v>11</v>
      </c>
      <c r="J141" s="220">
        <v>0.01</v>
      </c>
      <c r="K141" s="202"/>
      <c r="L141" s="15" t="s">
        <v>637</v>
      </c>
      <c r="M141" s="17">
        <v>16</v>
      </c>
      <c r="N141" s="220">
        <v>0.03</v>
      </c>
      <c r="O141" s="202"/>
      <c r="P141" s="202"/>
      <c r="R141" s="202" t="str">
        <f t="shared" si="1"/>
        <v>SWT_16</v>
      </c>
      <c r="S141" s="202">
        <v>16</v>
      </c>
      <c r="T141" s="255">
        <v>0.09</v>
      </c>
      <c r="U141" s="202" t="s">
        <v>637</v>
      </c>
      <c r="V141" s="202" t="s">
        <v>745</v>
      </c>
      <c r="W141" s="202">
        <v>21</v>
      </c>
      <c r="X141" s="255">
        <v>0.1</v>
      </c>
      <c r="AB141" s="111"/>
    </row>
    <row r="142" spans="8:28" x14ac:dyDescent="0.25">
      <c r="H142" s="15" t="s">
        <v>635</v>
      </c>
      <c r="I142" s="17">
        <v>12</v>
      </c>
      <c r="J142" s="220">
        <v>0.01</v>
      </c>
      <c r="K142" s="202"/>
      <c r="L142" s="15" t="s">
        <v>629</v>
      </c>
      <c r="M142" s="17">
        <v>18</v>
      </c>
      <c r="N142" s="220">
        <v>0.2</v>
      </c>
      <c r="O142" s="202"/>
      <c r="P142" s="202"/>
      <c r="R142" s="202" t="str">
        <f t="shared" si="1"/>
        <v>SWT_10</v>
      </c>
      <c r="S142" s="202">
        <v>10</v>
      </c>
      <c r="T142" s="255">
        <v>0.03</v>
      </c>
      <c r="U142" s="202" t="s">
        <v>637</v>
      </c>
      <c r="V142" s="202" t="s">
        <v>749</v>
      </c>
      <c r="W142" s="202">
        <v>21</v>
      </c>
      <c r="X142" s="255">
        <v>0.1</v>
      </c>
      <c r="AB142" s="111"/>
    </row>
    <row r="143" spans="8:28" x14ac:dyDescent="0.25">
      <c r="H143" s="15" t="s">
        <v>635</v>
      </c>
      <c r="I143" s="17">
        <v>12</v>
      </c>
      <c r="J143" s="220">
        <v>0.01</v>
      </c>
      <c r="K143" s="202"/>
      <c r="L143" s="135" t="s">
        <v>630</v>
      </c>
      <c r="M143" s="136">
        <v>18</v>
      </c>
      <c r="N143" s="224">
        <v>0.2</v>
      </c>
      <c r="O143" s="202"/>
      <c r="P143" s="202"/>
      <c r="R143" s="202" t="str">
        <f t="shared" si="1"/>
        <v>SWT_12</v>
      </c>
      <c r="S143" s="202">
        <v>12</v>
      </c>
      <c r="T143" s="255">
        <v>0.03</v>
      </c>
      <c r="U143" s="202" t="s">
        <v>637</v>
      </c>
      <c r="V143" s="202" t="s">
        <v>421</v>
      </c>
      <c r="W143" s="202">
        <v>22</v>
      </c>
      <c r="X143" s="255">
        <v>0.03</v>
      </c>
      <c r="AB143" s="111"/>
    </row>
    <row r="144" spans="8:28" x14ac:dyDescent="0.25">
      <c r="H144" s="15" t="s">
        <v>635</v>
      </c>
      <c r="I144" s="17">
        <v>12</v>
      </c>
      <c r="J144" s="220">
        <v>0.01</v>
      </c>
      <c r="K144" s="202"/>
      <c r="L144" s="15" t="s">
        <v>631</v>
      </c>
      <c r="M144" s="17">
        <v>18</v>
      </c>
      <c r="N144" s="220">
        <v>0.2</v>
      </c>
      <c r="O144" s="202"/>
      <c r="P144" s="202"/>
      <c r="R144" s="202" t="str">
        <f t="shared" si="1"/>
        <v>SWT_12</v>
      </c>
      <c r="S144" s="202">
        <v>12</v>
      </c>
      <c r="T144" s="255">
        <v>7.0000000000000007E-2</v>
      </c>
      <c r="U144" s="202" t="s">
        <v>637</v>
      </c>
      <c r="V144" s="202" t="s">
        <v>711</v>
      </c>
      <c r="W144" s="202">
        <v>22</v>
      </c>
      <c r="X144" s="255">
        <v>0.05</v>
      </c>
      <c r="AB144" s="111"/>
    </row>
    <row r="145" spans="8:28" x14ac:dyDescent="0.25">
      <c r="H145" s="15" t="s">
        <v>635</v>
      </c>
      <c r="I145" s="17">
        <v>13</v>
      </c>
      <c r="J145" s="220">
        <v>0.01</v>
      </c>
      <c r="K145" s="202"/>
      <c r="L145" s="15" t="s">
        <v>632</v>
      </c>
      <c r="M145" s="17">
        <v>18</v>
      </c>
      <c r="N145" s="220">
        <v>0.15</v>
      </c>
      <c r="O145" s="202"/>
      <c r="P145" s="202"/>
      <c r="R145" s="202" t="str">
        <f t="shared" si="1"/>
        <v>SWT_21</v>
      </c>
      <c r="S145" s="202">
        <v>21</v>
      </c>
      <c r="T145" s="255">
        <v>0.1</v>
      </c>
      <c r="U145" s="202" t="s">
        <v>637</v>
      </c>
      <c r="V145" s="202" t="s">
        <v>711</v>
      </c>
      <c r="W145" s="202">
        <v>22</v>
      </c>
      <c r="X145" s="255">
        <v>0.03</v>
      </c>
      <c r="AB145" s="111"/>
    </row>
    <row r="146" spans="8:28" x14ac:dyDescent="0.25">
      <c r="H146" s="15" t="s">
        <v>635</v>
      </c>
      <c r="I146" s="17">
        <v>13</v>
      </c>
      <c r="J146" s="220">
        <v>0.01</v>
      </c>
      <c r="K146" s="202"/>
      <c r="L146" s="202" t="s">
        <v>636</v>
      </c>
      <c r="M146" s="298">
        <v>18</v>
      </c>
      <c r="N146" s="202">
        <v>0.15</v>
      </c>
      <c r="O146" s="202"/>
      <c r="P146" s="202"/>
      <c r="R146" s="202" t="str">
        <f t="shared" si="1"/>
        <v>SWT_6</v>
      </c>
      <c r="S146" s="202">
        <v>6</v>
      </c>
      <c r="T146" s="255">
        <v>0.03</v>
      </c>
      <c r="U146" s="202" t="s">
        <v>637</v>
      </c>
      <c r="V146" s="202" t="s">
        <v>711</v>
      </c>
      <c r="W146" s="202">
        <v>22</v>
      </c>
      <c r="X146" s="255">
        <v>0.03</v>
      </c>
      <c r="AB146" s="111"/>
    </row>
    <row r="147" spans="8:28" x14ac:dyDescent="0.25">
      <c r="H147" s="15" t="s">
        <v>635</v>
      </c>
      <c r="I147" s="17">
        <v>13</v>
      </c>
      <c r="J147" s="220">
        <v>0.01</v>
      </c>
      <c r="K147" s="202"/>
      <c r="L147" s="15" t="s">
        <v>635</v>
      </c>
      <c r="M147" s="17">
        <v>18</v>
      </c>
      <c r="N147" s="220">
        <v>0.14000000000000001</v>
      </c>
      <c r="O147" s="202"/>
      <c r="P147" s="202"/>
      <c r="R147" s="202" t="str">
        <f t="shared" si="1"/>
        <v>WPT_6</v>
      </c>
      <c r="S147" s="202">
        <v>6</v>
      </c>
      <c r="T147" s="255">
        <v>0.25</v>
      </c>
      <c r="U147" s="202" t="s">
        <v>636</v>
      </c>
      <c r="V147" s="202" t="s">
        <v>711</v>
      </c>
      <c r="W147" s="202">
        <v>22</v>
      </c>
      <c r="X147" s="255">
        <v>0.03</v>
      </c>
      <c r="AB147" s="111"/>
    </row>
    <row r="148" spans="8:28" x14ac:dyDescent="0.25">
      <c r="H148" s="15" t="s">
        <v>635</v>
      </c>
      <c r="I148" s="17">
        <v>13</v>
      </c>
      <c r="J148" s="220">
        <v>0.01</v>
      </c>
      <c r="K148" s="202"/>
      <c r="L148" s="15" t="s">
        <v>635</v>
      </c>
      <c r="M148" s="17">
        <v>18</v>
      </c>
      <c r="N148" s="220">
        <v>0.14000000000000001</v>
      </c>
      <c r="O148" s="202"/>
      <c r="P148" s="202"/>
      <c r="R148" s="202" t="str">
        <f t="shared" si="1"/>
        <v>WPT_10</v>
      </c>
      <c r="S148" s="202">
        <v>10</v>
      </c>
      <c r="T148" s="255">
        <v>0.28000000000000003</v>
      </c>
      <c r="U148" s="202" t="s">
        <v>636</v>
      </c>
      <c r="V148" s="202" t="s">
        <v>711</v>
      </c>
      <c r="W148" s="202">
        <v>22</v>
      </c>
      <c r="X148" s="255">
        <v>0.04</v>
      </c>
      <c r="AB148" s="111"/>
    </row>
    <row r="149" spans="8:28" x14ac:dyDescent="0.25">
      <c r="H149" s="15" t="s">
        <v>635</v>
      </c>
      <c r="I149" s="17">
        <v>6</v>
      </c>
      <c r="J149" s="220">
        <v>0.25</v>
      </c>
      <c r="K149" s="202"/>
      <c r="L149" s="15" t="s">
        <v>220</v>
      </c>
      <c r="M149" s="17">
        <v>18</v>
      </c>
      <c r="N149" s="220">
        <v>0.1</v>
      </c>
      <c r="O149" s="202"/>
      <c r="P149" s="202"/>
      <c r="R149" s="202" t="str">
        <f t="shared" si="1"/>
        <v>WPT_21</v>
      </c>
      <c r="S149" s="202">
        <v>21</v>
      </c>
      <c r="T149" s="255">
        <v>0.1</v>
      </c>
      <c r="U149" s="202" t="s">
        <v>636</v>
      </c>
      <c r="V149" s="202" t="s">
        <v>721</v>
      </c>
      <c r="W149" s="202">
        <v>22</v>
      </c>
      <c r="X149" s="255">
        <v>0.05</v>
      </c>
      <c r="AB149" s="111"/>
    </row>
    <row r="150" spans="8:28" x14ac:dyDescent="0.25">
      <c r="H150" s="15" t="s">
        <v>635</v>
      </c>
      <c r="I150" s="17">
        <v>22</v>
      </c>
      <c r="J150" s="220">
        <v>0.05</v>
      </c>
      <c r="K150" s="202"/>
      <c r="L150" s="15" t="s">
        <v>628</v>
      </c>
      <c r="M150" s="17">
        <v>18</v>
      </c>
      <c r="N150" s="220">
        <v>0.1</v>
      </c>
      <c r="O150" s="202"/>
      <c r="P150" s="202"/>
      <c r="R150" s="202" t="str">
        <f t="shared" si="1"/>
        <v>WPT_18</v>
      </c>
      <c r="S150" s="202">
        <v>18</v>
      </c>
      <c r="T150" s="255">
        <v>0.14000000000000001</v>
      </c>
      <c r="U150" s="202" t="s">
        <v>636</v>
      </c>
      <c r="V150" s="202" t="s">
        <v>721</v>
      </c>
      <c r="W150" s="202">
        <v>22</v>
      </c>
      <c r="X150" s="255">
        <v>0.05</v>
      </c>
      <c r="AB150" s="111"/>
    </row>
    <row r="151" spans="8:28" x14ac:dyDescent="0.25">
      <c r="H151" s="15" t="s">
        <v>635</v>
      </c>
      <c r="I151" s="17">
        <v>18</v>
      </c>
      <c r="J151" s="220">
        <v>0.14000000000000001</v>
      </c>
      <c r="K151" s="202"/>
      <c r="L151" s="15" t="s">
        <v>628</v>
      </c>
      <c r="M151" s="17">
        <v>18</v>
      </c>
      <c r="N151" s="220">
        <v>0.1</v>
      </c>
      <c r="O151" s="202"/>
      <c r="P151" s="202"/>
      <c r="R151" s="202" t="str">
        <f t="shared" si="1"/>
        <v>WPT_25</v>
      </c>
      <c r="S151" s="202">
        <v>25</v>
      </c>
      <c r="T151" s="255">
        <v>0.15</v>
      </c>
      <c r="U151" s="202" t="s">
        <v>636</v>
      </c>
      <c r="V151" s="202" t="s">
        <v>721</v>
      </c>
      <c r="W151" s="202">
        <v>22</v>
      </c>
      <c r="X151" s="255">
        <v>0.05</v>
      </c>
      <c r="AB151" s="111"/>
    </row>
    <row r="152" spans="8:28" x14ac:dyDescent="0.25">
      <c r="H152" s="15" t="s">
        <v>635</v>
      </c>
      <c r="I152" s="17">
        <v>18</v>
      </c>
      <c r="J152" s="220">
        <v>0.14000000000000001</v>
      </c>
      <c r="K152" s="202"/>
      <c r="L152" s="15" t="s">
        <v>631</v>
      </c>
      <c r="M152" s="17">
        <v>18</v>
      </c>
      <c r="N152" s="220">
        <v>0.1</v>
      </c>
      <c r="O152" s="202"/>
      <c r="P152" s="202"/>
      <c r="R152" s="202" t="str">
        <f t="shared" si="1"/>
        <v>WPT_22</v>
      </c>
      <c r="S152" s="202">
        <v>22</v>
      </c>
      <c r="T152" s="255">
        <v>0.08</v>
      </c>
      <c r="U152" s="202" t="s">
        <v>636</v>
      </c>
      <c r="V152" s="202" t="s">
        <v>731</v>
      </c>
      <c r="W152" s="202">
        <v>22</v>
      </c>
      <c r="X152" s="255">
        <v>0.02</v>
      </c>
      <c r="AB152" s="111"/>
    </row>
    <row r="153" spans="8:28" x14ac:dyDescent="0.25">
      <c r="H153" s="15" t="s">
        <v>635</v>
      </c>
      <c r="I153" s="17">
        <v>20</v>
      </c>
      <c r="J153" s="220">
        <v>0.01</v>
      </c>
      <c r="K153" s="202"/>
      <c r="L153" s="15" t="s">
        <v>631</v>
      </c>
      <c r="M153" s="17">
        <v>18</v>
      </c>
      <c r="N153" s="220">
        <v>0.1</v>
      </c>
      <c r="O153" s="202"/>
      <c r="P153" s="202"/>
      <c r="R153" s="202" t="str">
        <f t="shared" si="1"/>
        <v>PST_11</v>
      </c>
      <c r="S153" s="202">
        <v>11</v>
      </c>
      <c r="T153" s="255">
        <v>8.5000000000000006E-2</v>
      </c>
      <c r="U153" s="202" t="s">
        <v>632</v>
      </c>
      <c r="V153" s="202" t="s">
        <v>731</v>
      </c>
      <c r="W153" s="202">
        <v>22</v>
      </c>
      <c r="X153" s="255">
        <v>0.04</v>
      </c>
      <c r="AB153" s="111"/>
    </row>
    <row r="154" spans="8:28" x14ac:dyDescent="0.25">
      <c r="H154" s="15" t="s">
        <v>635</v>
      </c>
      <c r="I154" s="17">
        <v>20</v>
      </c>
      <c r="J154" s="220">
        <v>0.01</v>
      </c>
      <c r="K154" s="202"/>
      <c r="L154" s="15" t="s">
        <v>637</v>
      </c>
      <c r="M154" s="298">
        <v>18</v>
      </c>
      <c r="N154" s="297">
        <v>0.1</v>
      </c>
      <c r="O154" s="202"/>
      <c r="P154" s="202"/>
      <c r="R154" s="202" t="str">
        <f t="shared" si="1"/>
        <v>PST_11</v>
      </c>
      <c r="S154" s="202">
        <v>11</v>
      </c>
      <c r="T154" s="255">
        <v>8.5000000000000006E-2</v>
      </c>
      <c r="U154" s="202" t="s">
        <v>632</v>
      </c>
      <c r="V154" s="202" t="s">
        <v>737</v>
      </c>
      <c r="W154" s="202">
        <v>22</v>
      </c>
      <c r="X154" s="255">
        <v>0.05</v>
      </c>
      <c r="AB154" s="111"/>
    </row>
    <row r="155" spans="8:28" x14ac:dyDescent="0.25">
      <c r="H155" s="15" t="s">
        <v>635</v>
      </c>
      <c r="I155" s="17">
        <v>10</v>
      </c>
      <c r="J155" s="220">
        <v>0.3</v>
      </c>
      <c r="K155" s="202"/>
      <c r="L155" s="15" t="s">
        <v>220</v>
      </c>
      <c r="M155" s="17">
        <v>18</v>
      </c>
      <c r="N155" s="220">
        <v>0.09</v>
      </c>
      <c r="O155" s="202"/>
      <c r="P155" s="202"/>
      <c r="R155" s="202" t="str">
        <f t="shared" si="1"/>
        <v>PST_11</v>
      </c>
      <c r="S155" s="202">
        <v>11</v>
      </c>
      <c r="T155" s="255">
        <v>8.5000000000000006E-2</v>
      </c>
      <c r="U155" s="202" t="s">
        <v>632</v>
      </c>
      <c r="V155" s="202" t="s">
        <v>741</v>
      </c>
      <c r="W155" s="202">
        <v>22</v>
      </c>
      <c r="X155" s="255">
        <v>0.04</v>
      </c>
      <c r="AB155" s="111"/>
    </row>
    <row r="156" spans="8:28" x14ac:dyDescent="0.25">
      <c r="H156" s="15" t="s">
        <v>637</v>
      </c>
      <c r="I156" s="17">
        <v>16</v>
      </c>
      <c r="J156" s="220">
        <v>0.03</v>
      </c>
      <c r="K156" s="202"/>
      <c r="L156" s="15" t="s">
        <v>633</v>
      </c>
      <c r="M156" s="17">
        <v>18</v>
      </c>
      <c r="N156" s="220">
        <v>0.09</v>
      </c>
      <c r="O156" s="202"/>
      <c r="P156" s="202"/>
      <c r="R156" s="202" t="str">
        <f t="shared" si="1"/>
        <v>PST_11</v>
      </c>
      <c r="S156" s="202">
        <v>11</v>
      </c>
      <c r="T156" s="255">
        <v>8.5000000000000006E-2</v>
      </c>
      <c r="U156" s="202" t="s">
        <v>632</v>
      </c>
      <c r="V156" s="202" t="s">
        <v>741</v>
      </c>
      <c r="W156" s="202">
        <v>22</v>
      </c>
      <c r="X156" s="255">
        <v>0.1</v>
      </c>
      <c r="AB156" s="111"/>
    </row>
    <row r="157" spans="8:28" x14ac:dyDescent="0.25">
      <c r="H157" s="15" t="s">
        <v>637</v>
      </c>
      <c r="I157" s="17">
        <v>16</v>
      </c>
      <c r="J157" s="220">
        <v>0.1</v>
      </c>
      <c r="K157" s="202"/>
      <c r="L157" s="135" t="s">
        <v>630</v>
      </c>
      <c r="M157" s="136">
        <v>18</v>
      </c>
      <c r="N157" s="224">
        <v>0.05</v>
      </c>
      <c r="O157" s="202"/>
      <c r="P157" s="202"/>
      <c r="R157" s="202" t="str">
        <f t="shared" si="1"/>
        <v>PST_22</v>
      </c>
      <c r="S157" s="202">
        <v>22</v>
      </c>
      <c r="T157" s="255">
        <v>6.25E-2</v>
      </c>
      <c r="U157" s="202" t="s">
        <v>632</v>
      </c>
      <c r="V157" s="202" t="s">
        <v>752</v>
      </c>
      <c r="W157" s="202">
        <v>22</v>
      </c>
      <c r="X157" s="255">
        <v>0.08</v>
      </c>
      <c r="AB157" s="111"/>
    </row>
    <row r="158" spans="8:28" x14ac:dyDescent="0.25">
      <c r="H158" s="15" t="s">
        <v>637</v>
      </c>
      <c r="I158" s="202">
        <v>16</v>
      </c>
      <c r="J158" s="297">
        <v>7.0000000000000007E-2</v>
      </c>
      <c r="K158" s="202"/>
      <c r="L158" s="135" t="s">
        <v>630</v>
      </c>
      <c r="M158" s="136">
        <v>18</v>
      </c>
      <c r="N158" s="224">
        <v>0.05</v>
      </c>
      <c r="O158" s="202"/>
      <c r="P158" s="202"/>
      <c r="R158" s="202" t="str">
        <f t="shared" si="1"/>
        <v>PST_22</v>
      </c>
      <c r="S158" s="202">
        <v>22</v>
      </c>
      <c r="T158" s="255">
        <v>6.25E-2</v>
      </c>
      <c r="U158" s="202" t="s">
        <v>632</v>
      </c>
      <c r="V158" s="202" t="s">
        <v>754</v>
      </c>
      <c r="W158" s="202">
        <v>22</v>
      </c>
      <c r="X158" s="255">
        <v>6.25E-2</v>
      </c>
      <c r="AB158" s="111"/>
    </row>
    <row r="159" spans="8:28" x14ac:dyDescent="0.25">
      <c r="H159" s="15" t="s">
        <v>637</v>
      </c>
      <c r="I159" s="202">
        <v>16</v>
      </c>
      <c r="J159" s="297">
        <v>7.0000000000000007E-2</v>
      </c>
      <c r="K159" s="202"/>
      <c r="L159" s="202" t="s">
        <v>772</v>
      </c>
      <c r="M159" s="298">
        <v>18</v>
      </c>
      <c r="N159" s="202">
        <v>0.05</v>
      </c>
      <c r="O159" s="202"/>
      <c r="P159" s="202"/>
      <c r="R159" s="202" t="str">
        <f t="shared" si="1"/>
        <v>PST_22</v>
      </c>
      <c r="S159" s="202">
        <v>22</v>
      </c>
      <c r="T159" s="255">
        <v>6.25E-2</v>
      </c>
      <c r="U159" s="202" t="s">
        <v>632</v>
      </c>
      <c r="V159" s="202" t="s">
        <v>754</v>
      </c>
      <c r="W159" s="202">
        <v>22</v>
      </c>
      <c r="X159" s="255">
        <v>6.25E-2</v>
      </c>
      <c r="AB159" s="111"/>
    </row>
    <row r="160" spans="8:28" x14ac:dyDescent="0.25">
      <c r="H160" s="15" t="s">
        <v>637</v>
      </c>
      <c r="I160" s="202">
        <v>11</v>
      </c>
      <c r="J160" s="297">
        <v>0.04</v>
      </c>
      <c r="K160" s="202"/>
      <c r="L160" s="202" t="s">
        <v>772</v>
      </c>
      <c r="M160" s="298">
        <v>18</v>
      </c>
      <c r="N160" s="202">
        <v>0.05</v>
      </c>
      <c r="O160" s="202"/>
      <c r="P160" s="202"/>
      <c r="R160" s="202" t="str">
        <f t="shared" si="1"/>
        <v>PST_22</v>
      </c>
      <c r="S160" s="202">
        <v>22</v>
      </c>
      <c r="T160" s="255">
        <v>6.25E-2</v>
      </c>
      <c r="U160" s="202" t="s">
        <v>632</v>
      </c>
      <c r="V160" s="202" t="s">
        <v>754</v>
      </c>
      <c r="W160" s="202">
        <v>22</v>
      </c>
      <c r="X160" s="255">
        <v>6.25E-2</v>
      </c>
      <c r="AB160" s="111"/>
    </row>
    <row r="161" spans="8:28" x14ac:dyDescent="0.25">
      <c r="H161" s="15" t="s">
        <v>637</v>
      </c>
      <c r="I161" s="202">
        <v>11</v>
      </c>
      <c r="J161" s="297">
        <v>0.08</v>
      </c>
      <c r="K161" s="202"/>
      <c r="L161" s="202" t="s">
        <v>772</v>
      </c>
      <c r="M161" s="298">
        <v>18</v>
      </c>
      <c r="N161" s="202">
        <v>0.05</v>
      </c>
      <c r="O161" s="202"/>
      <c r="P161" s="202"/>
      <c r="R161" s="202" t="str">
        <f t="shared" si="1"/>
        <v>PST_18</v>
      </c>
      <c r="S161" s="202">
        <v>18</v>
      </c>
      <c r="T161" s="255">
        <v>0.06</v>
      </c>
      <c r="U161" s="202" t="s">
        <v>632</v>
      </c>
      <c r="V161" s="202" t="s">
        <v>754</v>
      </c>
      <c r="W161" s="202">
        <v>22</v>
      </c>
      <c r="X161" s="255">
        <v>6.25E-2</v>
      </c>
      <c r="AB161" s="111"/>
    </row>
    <row r="162" spans="8:28" x14ac:dyDescent="0.25">
      <c r="H162" s="15" t="s">
        <v>637</v>
      </c>
      <c r="I162" s="202">
        <v>11</v>
      </c>
      <c r="J162" s="297">
        <v>7.0000000000000007E-2</v>
      </c>
      <c r="K162" s="202"/>
      <c r="L162" s="202" t="s">
        <v>772</v>
      </c>
      <c r="M162" s="298">
        <v>18</v>
      </c>
      <c r="N162" s="202">
        <v>0.05</v>
      </c>
      <c r="O162" s="202"/>
      <c r="P162" s="202"/>
      <c r="R162" s="202" t="str">
        <f t="shared" si="1"/>
        <v>PST_18</v>
      </c>
      <c r="S162" s="202">
        <v>18</v>
      </c>
      <c r="T162" s="255">
        <v>0.06</v>
      </c>
      <c r="U162" s="202" t="s">
        <v>632</v>
      </c>
      <c r="V162" s="202" t="s">
        <v>751</v>
      </c>
      <c r="W162" s="202">
        <v>25</v>
      </c>
      <c r="X162" s="255">
        <v>0.15</v>
      </c>
      <c r="AB162" s="111"/>
    </row>
    <row r="163" spans="8:28" x14ac:dyDescent="0.25">
      <c r="H163" s="15" t="s">
        <v>637</v>
      </c>
      <c r="I163" s="202">
        <v>22</v>
      </c>
      <c r="J163" s="297">
        <v>0.04</v>
      </c>
      <c r="K163" s="202"/>
      <c r="L163" s="202" t="s">
        <v>772</v>
      </c>
      <c r="M163" s="298">
        <v>18</v>
      </c>
      <c r="N163" s="202">
        <v>0.05</v>
      </c>
      <c r="O163" s="202"/>
      <c r="P163" s="202"/>
      <c r="R163" s="202" t="str">
        <f t="shared" si="1"/>
        <v>PST_18</v>
      </c>
      <c r="S163" s="202">
        <v>18</v>
      </c>
      <c r="T163" s="255">
        <v>0.06</v>
      </c>
      <c r="U163" s="202" t="s">
        <v>632</v>
      </c>
      <c r="V163" s="202" t="s">
        <v>712</v>
      </c>
      <c r="W163" s="202">
        <v>28</v>
      </c>
      <c r="X163" s="255">
        <v>0.05</v>
      </c>
      <c r="AB163" s="111"/>
    </row>
    <row r="164" spans="8:28" x14ac:dyDescent="0.25">
      <c r="H164" s="15" t="s">
        <v>637</v>
      </c>
      <c r="I164" s="202">
        <v>22</v>
      </c>
      <c r="J164" s="297">
        <v>0.1</v>
      </c>
      <c r="K164" s="202"/>
      <c r="L164" s="15" t="s">
        <v>632</v>
      </c>
      <c r="M164" s="17">
        <v>18</v>
      </c>
      <c r="N164" s="220">
        <v>0.04</v>
      </c>
      <c r="O164" s="202"/>
      <c r="P164" s="202"/>
      <c r="R164" s="202" t="str">
        <f t="shared" si="1"/>
        <v>PST_18</v>
      </c>
      <c r="S164" s="202">
        <v>18</v>
      </c>
      <c r="T164" s="202">
        <v>0.06</v>
      </c>
      <c r="U164" s="202" t="s">
        <v>632</v>
      </c>
      <c r="V164" s="202" t="s">
        <v>712</v>
      </c>
      <c r="W164" s="202">
        <v>28</v>
      </c>
      <c r="X164" s="255">
        <v>0.05</v>
      </c>
    </row>
    <row r="165" spans="8:28" x14ac:dyDescent="0.25">
      <c r="H165" s="15" t="s">
        <v>637</v>
      </c>
      <c r="I165" s="202">
        <v>18</v>
      </c>
      <c r="J165" s="297">
        <v>0.1</v>
      </c>
      <c r="K165" s="202"/>
      <c r="L165" s="15" t="s">
        <v>637</v>
      </c>
      <c r="M165" s="298">
        <v>18</v>
      </c>
      <c r="N165" s="297">
        <v>0.04</v>
      </c>
      <c r="O165" s="202"/>
      <c r="P165" s="202"/>
      <c r="R165" s="202" t="str">
        <f t="shared" si="1"/>
        <v>PST_10</v>
      </c>
      <c r="S165" s="202">
        <v>10</v>
      </c>
      <c r="T165" s="202">
        <v>6.5000000000000002E-2</v>
      </c>
      <c r="U165" s="202" t="s">
        <v>632</v>
      </c>
      <c r="V165" s="202" t="s">
        <v>712</v>
      </c>
      <c r="W165" s="202">
        <v>28</v>
      </c>
      <c r="X165" s="255">
        <v>0.01</v>
      </c>
    </row>
    <row r="166" spans="8:28" x14ac:dyDescent="0.25">
      <c r="H166" s="15" t="s">
        <v>637</v>
      </c>
      <c r="I166" s="202">
        <v>18</v>
      </c>
      <c r="J166" s="297">
        <v>0.04</v>
      </c>
      <c r="K166" s="202"/>
      <c r="L166" s="15" t="s">
        <v>633</v>
      </c>
      <c r="M166" s="17">
        <v>18</v>
      </c>
      <c r="N166" s="222">
        <v>0.03</v>
      </c>
      <c r="O166" s="202"/>
      <c r="P166" s="202"/>
      <c r="R166" s="202" t="str">
        <f t="shared" si="1"/>
        <v>PST_10</v>
      </c>
      <c r="S166" s="202">
        <v>10</v>
      </c>
      <c r="T166" s="202">
        <v>6.5000000000000002E-2</v>
      </c>
      <c r="U166" s="202" t="s">
        <v>632</v>
      </c>
      <c r="V166" s="202" t="s">
        <v>712</v>
      </c>
      <c r="W166" s="202">
        <v>28</v>
      </c>
      <c r="X166" s="255">
        <v>0.05</v>
      </c>
    </row>
    <row r="167" spans="8:28" x14ac:dyDescent="0.25">
      <c r="H167" s="15" t="s">
        <v>637</v>
      </c>
      <c r="I167" s="202">
        <v>12</v>
      </c>
      <c r="J167" s="297">
        <v>0.03</v>
      </c>
      <c r="K167" s="202"/>
      <c r="L167" s="15" t="s">
        <v>632</v>
      </c>
      <c r="M167" s="17">
        <v>18</v>
      </c>
      <c r="N167" s="220">
        <v>0.02</v>
      </c>
      <c r="O167" s="202"/>
      <c r="P167" s="202"/>
      <c r="R167" s="202" t="str">
        <f t="shared" si="1"/>
        <v>PST_1</v>
      </c>
      <c r="S167" s="202">
        <v>1</v>
      </c>
      <c r="T167" s="202">
        <v>0.04</v>
      </c>
      <c r="U167" s="202" t="s">
        <v>632</v>
      </c>
      <c r="V167" s="202" t="s">
        <v>712</v>
      </c>
      <c r="W167" s="202">
        <v>28</v>
      </c>
      <c r="X167" s="255">
        <v>0.01</v>
      </c>
    </row>
    <row r="168" spans="8:28" x14ac:dyDescent="0.25">
      <c r="H168" s="15" t="s">
        <v>637</v>
      </c>
      <c r="I168" s="202">
        <v>12</v>
      </c>
      <c r="J168" s="297">
        <v>7.0000000000000007E-2</v>
      </c>
      <c r="K168" s="202"/>
      <c r="L168" s="15" t="s">
        <v>633</v>
      </c>
      <c r="M168" s="17">
        <v>18</v>
      </c>
      <c r="N168" s="220">
        <v>0.02</v>
      </c>
      <c r="O168" s="202"/>
      <c r="P168" s="202"/>
    </row>
    <row r="169" spans="8:28" x14ac:dyDescent="0.25">
      <c r="H169" s="15" t="s">
        <v>637</v>
      </c>
      <c r="I169" s="202">
        <v>21</v>
      </c>
      <c r="J169" s="297">
        <v>0.1</v>
      </c>
      <c r="K169" s="202"/>
      <c r="L169" s="15" t="s">
        <v>635</v>
      </c>
      <c r="M169" s="17">
        <v>20</v>
      </c>
      <c r="N169" s="220">
        <v>0.01</v>
      </c>
      <c r="O169" s="202"/>
      <c r="P169" s="202"/>
    </row>
    <row r="170" spans="8:28" x14ac:dyDescent="0.25">
      <c r="H170" s="15" t="s">
        <v>637</v>
      </c>
      <c r="I170" s="202">
        <v>10</v>
      </c>
      <c r="J170" s="297">
        <v>0.03</v>
      </c>
      <c r="K170" s="202"/>
      <c r="L170" s="15" t="s">
        <v>635</v>
      </c>
      <c r="M170" s="17">
        <v>20</v>
      </c>
      <c r="N170" s="220">
        <v>0.01</v>
      </c>
      <c r="O170" s="202"/>
      <c r="P170" s="202"/>
    </row>
    <row r="171" spans="8:28" x14ac:dyDescent="0.25">
      <c r="H171" s="15" t="s">
        <v>637</v>
      </c>
      <c r="I171" s="202">
        <v>6</v>
      </c>
      <c r="J171" s="202">
        <v>0.03</v>
      </c>
      <c r="K171" s="202"/>
      <c r="L171" s="15" t="s">
        <v>629</v>
      </c>
      <c r="M171" s="17">
        <v>21</v>
      </c>
      <c r="N171" s="220">
        <v>0.15</v>
      </c>
      <c r="O171" s="202"/>
      <c r="P171" s="202"/>
    </row>
    <row r="172" spans="8:28" x14ac:dyDescent="0.25">
      <c r="H172" s="202" t="s">
        <v>636</v>
      </c>
      <c r="I172" s="202">
        <v>6</v>
      </c>
      <c r="J172" s="202">
        <v>0.25</v>
      </c>
      <c r="K172" s="202"/>
      <c r="L172" s="15" t="s">
        <v>637</v>
      </c>
      <c r="M172" s="298">
        <v>21</v>
      </c>
      <c r="N172" s="297">
        <v>0.1</v>
      </c>
      <c r="O172" s="202"/>
      <c r="P172" s="202"/>
    </row>
    <row r="173" spans="8:28" x14ac:dyDescent="0.25">
      <c r="H173" s="202" t="s">
        <v>636</v>
      </c>
      <c r="I173" s="202">
        <v>2</v>
      </c>
      <c r="J173" s="202">
        <v>0.25</v>
      </c>
      <c r="K173" s="202"/>
      <c r="L173" s="202" t="s">
        <v>636</v>
      </c>
      <c r="M173" s="298">
        <v>21</v>
      </c>
      <c r="N173" s="202">
        <v>0.1</v>
      </c>
      <c r="O173" s="202"/>
      <c r="P173" s="202"/>
    </row>
    <row r="174" spans="8:28" x14ac:dyDescent="0.25">
      <c r="H174" s="202" t="s">
        <v>636</v>
      </c>
      <c r="I174" s="202">
        <v>10</v>
      </c>
      <c r="J174" s="202">
        <v>0.15</v>
      </c>
      <c r="K174" s="202"/>
      <c r="L174" s="15" t="s">
        <v>632</v>
      </c>
      <c r="M174" s="17">
        <v>21</v>
      </c>
      <c r="N174" s="220">
        <v>0.03</v>
      </c>
      <c r="O174" s="202"/>
      <c r="P174" s="202"/>
    </row>
    <row r="175" spans="8:28" x14ac:dyDescent="0.25">
      <c r="H175" s="202" t="s">
        <v>636</v>
      </c>
      <c r="I175" s="202">
        <v>18</v>
      </c>
      <c r="J175" s="202">
        <v>0.15</v>
      </c>
      <c r="K175" s="202"/>
      <c r="L175" s="135" t="s">
        <v>630</v>
      </c>
      <c r="M175" s="17">
        <v>22</v>
      </c>
      <c r="N175" s="220">
        <v>0.1</v>
      </c>
      <c r="O175" s="202"/>
      <c r="P175" s="202"/>
    </row>
    <row r="176" spans="8:28" x14ac:dyDescent="0.25">
      <c r="H176" s="202" t="s">
        <v>636</v>
      </c>
      <c r="I176" s="202">
        <v>25</v>
      </c>
      <c r="J176" s="202">
        <v>0.1</v>
      </c>
      <c r="K176" s="202"/>
      <c r="L176" s="135" t="s">
        <v>630</v>
      </c>
      <c r="M176" s="17">
        <v>22</v>
      </c>
      <c r="N176" s="220">
        <v>0.1</v>
      </c>
      <c r="O176" s="202"/>
      <c r="P176" s="202"/>
    </row>
    <row r="177" spans="8:16" x14ac:dyDescent="0.25">
      <c r="H177" s="202" t="s">
        <v>636</v>
      </c>
      <c r="I177" s="202">
        <v>21</v>
      </c>
      <c r="J177" s="202">
        <v>0.1</v>
      </c>
      <c r="K177" s="202"/>
      <c r="L177" s="15" t="s">
        <v>637</v>
      </c>
      <c r="M177" s="298">
        <v>22</v>
      </c>
      <c r="N177" s="297">
        <v>0.1</v>
      </c>
      <c r="O177" s="202"/>
      <c r="P177" s="202"/>
    </row>
    <row r="178" spans="8:16" x14ac:dyDescent="0.25">
      <c r="H178" s="202" t="s">
        <v>772</v>
      </c>
      <c r="I178" s="202">
        <v>22</v>
      </c>
      <c r="J178" s="202">
        <v>0.06</v>
      </c>
      <c r="K178" s="202"/>
      <c r="L178" s="15" t="s">
        <v>632</v>
      </c>
      <c r="M178" s="218">
        <v>22</v>
      </c>
      <c r="N178" s="220">
        <v>0.08</v>
      </c>
      <c r="O178" s="202"/>
      <c r="P178" s="202"/>
    </row>
    <row r="179" spans="8:16" x14ac:dyDescent="0.25">
      <c r="H179" s="202" t="s">
        <v>772</v>
      </c>
      <c r="I179" s="202">
        <v>22</v>
      </c>
      <c r="J179" s="202">
        <v>0.06</v>
      </c>
      <c r="K179" s="202"/>
      <c r="L179" s="15" t="s">
        <v>632</v>
      </c>
      <c r="M179" s="218">
        <v>22</v>
      </c>
      <c r="N179" s="221">
        <v>7.0000000000000007E-2</v>
      </c>
      <c r="O179" s="202"/>
      <c r="P179" s="202"/>
    </row>
    <row r="180" spans="8:16" x14ac:dyDescent="0.25">
      <c r="H180" s="202" t="s">
        <v>772</v>
      </c>
      <c r="I180" s="202">
        <v>22</v>
      </c>
      <c r="J180" s="202">
        <v>0.06</v>
      </c>
      <c r="K180" s="202"/>
      <c r="L180" s="15" t="s">
        <v>632</v>
      </c>
      <c r="M180" s="218">
        <v>22</v>
      </c>
      <c r="N180" s="220">
        <v>7.0000000000000007E-2</v>
      </c>
      <c r="O180" s="202"/>
      <c r="P180" s="202"/>
    </row>
    <row r="181" spans="8:16" x14ac:dyDescent="0.25">
      <c r="H181" s="202" t="s">
        <v>772</v>
      </c>
      <c r="I181" s="202">
        <v>22</v>
      </c>
      <c r="J181" s="202">
        <v>0.06</v>
      </c>
      <c r="K181" s="202"/>
      <c r="L181" s="202" t="s">
        <v>772</v>
      </c>
      <c r="M181" s="298">
        <v>22</v>
      </c>
      <c r="N181" s="202">
        <v>0.06</v>
      </c>
      <c r="O181" s="202"/>
      <c r="P181" s="202"/>
    </row>
    <row r="182" spans="8:16" x14ac:dyDescent="0.25">
      <c r="H182" s="202" t="s">
        <v>772</v>
      </c>
      <c r="I182" s="202">
        <v>22</v>
      </c>
      <c r="J182" s="202">
        <v>0.06</v>
      </c>
      <c r="K182" s="202"/>
      <c r="L182" s="202" t="s">
        <v>772</v>
      </c>
      <c r="M182" s="298">
        <v>22</v>
      </c>
      <c r="N182" s="202">
        <v>0.06</v>
      </c>
      <c r="O182" s="202"/>
      <c r="P182" s="202"/>
    </row>
    <row r="183" spans="8:16" x14ac:dyDescent="0.25">
      <c r="H183" s="202" t="s">
        <v>772</v>
      </c>
      <c r="I183" s="202">
        <v>16</v>
      </c>
      <c r="J183" s="202">
        <v>0.05</v>
      </c>
      <c r="K183" s="202"/>
      <c r="L183" s="202" t="s">
        <v>772</v>
      </c>
      <c r="M183" s="298">
        <v>22</v>
      </c>
      <c r="N183" s="202">
        <v>0.06</v>
      </c>
      <c r="O183" s="202"/>
      <c r="P183" s="202"/>
    </row>
    <row r="184" spans="8:16" x14ac:dyDescent="0.25">
      <c r="H184" s="202" t="s">
        <v>772</v>
      </c>
      <c r="I184" s="202">
        <v>16</v>
      </c>
      <c r="J184" s="202">
        <v>0.05</v>
      </c>
      <c r="K184" s="202"/>
      <c r="L184" s="202" t="s">
        <v>772</v>
      </c>
      <c r="M184" s="298">
        <v>22</v>
      </c>
      <c r="N184" s="202">
        <v>0.06</v>
      </c>
      <c r="O184" s="202"/>
      <c r="P184" s="202"/>
    </row>
    <row r="185" spans="8:16" x14ac:dyDescent="0.25">
      <c r="H185" s="202" t="s">
        <v>772</v>
      </c>
      <c r="I185" s="202">
        <v>16</v>
      </c>
      <c r="J185" s="202">
        <v>0.05</v>
      </c>
      <c r="K185" s="202"/>
      <c r="L185" s="202" t="s">
        <v>772</v>
      </c>
      <c r="M185" s="298">
        <v>22</v>
      </c>
      <c r="N185" s="202">
        <v>0.06</v>
      </c>
      <c r="O185" s="202"/>
      <c r="P185" s="202"/>
    </row>
    <row r="186" spans="8:16" x14ac:dyDescent="0.25">
      <c r="H186" s="202" t="s">
        <v>772</v>
      </c>
      <c r="I186" s="202">
        <v>16</v>
      </c>
      <c r="J186" s="202">
        <v>0.05</v>
      </c>
      <c r="K186" s="202"/>
      <c r="L186" s="135" t="s">
        <v>630</v>
      </c>
      <c r="M186" s="17">
        <v>22</v>
      </c>
      <c r="N186" s="220">
        <v>0.05</v>
      </c>
      <c r="O186" s="202"/>
      <c r="P186" s="202"/>
    </row>
    <row r="187" spans="8:16" x14ac:dyDescent="0.25">
      <c r="H187" s="202" t="s">
        <v>772</v>
      </c>
      <c r="I187" s="202">
        <v>16</v>
      </c>
      <c r="J187" s="202">
        <v>0.05</v>
      </c>
      <c r="K187" s="202"/>
      <c r="L187" s="15" t="s">
        <v>635</v>
      </c>
      <c r="M187" s="17">
        <v>22</v>
      </c>
      <c r="N187" s="220">
        <v>0.05</v>
      </c>
      <c r="O187" s="202"/>
      <c r="P187" s="202"/>
    </row>
    <row r="188" spans="8:16" x14ac:dyDescent="0.25">
      <c r="H188" s="202" t="s">
        <v>772</v>
      </c>
      <c r="I188" s="202">
        <v>18</v>
      </c>
      <c r="J188" s="202">
        <v>0.05</v>
      </c>
      <c r="K188" s="202"/>
      <c r="L188" s="15" t="s">
        <v>628</v>
      </c>
      <c r="M188" s="17">
        <v>22</v>
      </c>
      <c r="N188" s="220">
        <v>0.04</v>
      </c>
      <c r="O188" s="202"/>
      <c r="P188" s="202"/>
    </row>
    <row r="189" spans="8:16" x14ac:dyDescent="0.25">
      <c r="H189" s="202" t="s">
        <v>772</v>
      </c>
      <c r="I189" s="202">
        <v>18</v>
      </c>
      <c r="J189" s="202">
        <v>0.05</v>
      </c>
      <c r="K189" s="202"/>
      <c r="L189" s="15" t="s">
        <v>633</v>
      </c>
      <c r="M189" s="17">
        <v>22</v>
      </c>
      <c r="N189" s="220">
        <v>0.04</v>
      </c>
      <c r="O189" s="202"/>
      <c r="P189" s="202"/>
    </row>
    <row r="190" spans="8:16" x14ac:dyDescent="0.25">
      <c r="H190" s="202" t="s">
        <v>772</v>
      </c>
      <c r="I190" s="202">
        <v>18</v>
      </c>
      <c r="J190" s="202">
        <v>0.05</v>
      </c>
      <c r="K190" s="202"/>
      <c r="L190" s="15" t="s">
        <v>637</v>
      </c>
      <c r="M190" s="298">
        <v>22</v>
      </c>
      <c r="N190" s="297">
        <v>0.04</v>
      </c>
      <c r="O190" s="202"/>
      <c r="P190" s="202"/>
    </row>
    <row r="191" spans="8:16" x14ac:dyDescent="0.25">
      <c r="H191" s="202" t="s">
        <v>772</v>
      </c>
      <c r="I191" s="202">
        <v>18</v>
      </c>
      <c r="J191" s="202">
        <v>0.05</v>
      </c>
      <c r="K191" s="202"/>
      <c r="L191" s="15" t="s">
        <v>628</v>
      </c>
      <c r="M191" s="17">
        <v>22</v>
      </c>
      <c r="N191" s="220">
        <v>0.03</v>
      </c>
      <c r="O191" s="202"/>
      <c r="P191" s="202"/>
    </row>
    <row r="192" spans="8:16" x14ac:dyDescent="0.25">
      <c r="H192" s="202" t="s">
        <v>772</v>
      </c>
      <c r="I192" s="202">
        <v>18</v>
      </c>
      <c r="J192" s="202">
        <v>0.05</v>
      </c>
      <c r="K192" s="202"/>
      <c r="L192" s="15" t="s">
        <v>632</v>
      </c>
      <c r="M192" s="218">
        <v>22</v>
      </c>
      <c r="N192" s="220">
        <v>0.03</v>
      </c>
      <c r="O192" s="202"/>
      <c r="P192" s="202"/>
    </row>
    <row r="193" spans="8:16" x14ac:dyDescent="0.25">
      <c r="H193" s="202" t="s">
        <v>772</v>
      </c>
      <c r="I193" s="202">
        <v>10</v>
      </c>
      <c r="J193" s="202">
        <v>0.04</v>
      </c>
      <c r="K193" s="202"/>
      <c r="L193" s="15" t="s">
        <v>628</v>
      </c>
      <c r="M193" s="17">
        <v>22</v>
      </c>
      <c r="N193" s="220">
        <v>0.02</v>
      </c>
      <c r="O193" s="202"/>
      <c r="P193" s="202"/>
    </row>
    <row r="194" spans="8:16" x14ac:dyDescent="0.25">
      <c r="H194" s="202" t="s">
        <v>772</v>
      </c>
      <c r="I194" s="202">
        <v>10</v>
      </c>
      <c r="J194" s="202">
        <v>0.04</v>
      </c>
      <c r="K194" s="202"/>
      <c r="L194" s="15" t="s">
        <v>633</v>
      </c>
      <c r="M194" s="17">
        <v>22</v>
      </c>
      <c r="N194" s="220">
        <v>0.02</v>
      </c>
      <c r="O194" s="202"/>
      <c r="P194" s="202"/>
    </row>
    <row r="195" spans="8:16" x14ac:dyDescent="0.25">
      <c r="H195" s="202" t="s">
        <v>772</v>
      </c>
      <c r="I195" s="202">
        <v>10</v>
      </c>
      <c r="J195" s="202">
        <v>0.04</v>
      </c>
      <c r="K195" s="202"/>
      <c r="L195" s="15" t="s">
        <v>628</v>
      </c>
      <c r="M195" s="17">
        <v>22</v>
      </c>
      <c r="N195" s="220">
        <v>0.01</v>
      </c>
      <c r="O195" s="202"/>
      <c r="P195" s="202"/>
    </row>
    <row r="196" spans="8:16" x14ac:dyDescent="0.25">
      <c r="H196" s="202" t="s">
        <v>772</v>
      </c>
      <c r="I196" s="202">
        <v>10</v>
      </c>
      <c r="J196" s="202">
        <v>0.04</v>
      </c>
      <c r="K196" s="202"/>
      <c r="L196" s="202" t="s">
        <v>636</v>
      </c>
      <c r="M196" s="298">
        <v>25</v>
      </c>
      <c r="N196" s="202">
        <v>0.1</v>
      </c>
      <c r="O196" s="202"/>
      <c r="P196" s="202"/>
    </row>
    <row r="197" spans="8:16" x14ac:dyDescent="0.25">
      <c r="H197" s="202" t="s">
        <v>772</v>
      </c>
      <c r="I197" s="202">
        <v>10</v>
      </c>
      <c r="J197" s="202">
        <v>0.04</v>
      </c>
      <c r="K197" s="202"/>
      <c r="L197" s="15" t="s">
        <v>628</v>
      </c>
      <c r="M197" s="17">
        <v>28</v>
      </c>
      <c r="N197" s="220">
        <v>0.25</v>
      </c>
      <c r="O197" s="202"/>
      <c r="P197" s="202"/>
    </row>
  </sheetData>
  <pageMargins left="0.45" right="0.2" top="0.75" bottom="0.5" header="0.3" footer="0.3"/>
  <pageSetup scale="9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977A5-4836-4B79-9D6A-F08BC49ABE1E}">
  <sheetPr>
    <tabColor rgb="FF92D050"/>
  </sheetPr>
  <dimension ref="A1:AR427"/>
  <sheetViews>
    <sheetView zoomScaleNormal="100" workbookViewId="0">
      <selection activeCell="F3" sqref="F3"/>
    </sheetView>
  </sheetViews>
  <sheetFormatPr defaultRowHeight="12.75" x14ac:dyDescent="0.2"/>
  <cols>
    <col min="1" max="1" width="1.85546875" style="15" customWidth="1"/>
    <col min="2" max="2" width="2.140625" style="15" customWidth="1"/>
    <col min="3" max="3" width="31" style="15" customWidth="1"/>
    <col min="4" max="4" width="4.7109375" style="108" customWidth="1"/>
    <col min="5" max="5" width="3.42578125" style="15" customWidth="1"/>
    <col min="6" max="6" width="43.5703125" style="15" customWidth="1"/>
    <col min="7" max="7" width="9.42578125" style="15" customWidth="1"/>
    <col min="8" max="18" width="9.140625" style="15"/>
    <col min="19" max="19" width="15.28515625" style="15" customWidth="1"/>
    <col min="20" max="16384" width="9.140625" style="15"/>
  </cols>
  <sheetData>
    <row r="1" spans="1:17" ht="5.25" customHeight="1" x14ac:dyDescent="0.2"/>
    <row r="2" spans="1:17" ht="18.75" x14ac:dyDescent="0.3">
      <c r="B2" s="5" t="s">
        <v>948</v>
      </c>
    </row>
    <row r="3" spans="1:17" ht="15" customHeight="1" x14ac:dyDescent="0.2">
      <c r="B3" s="126"/>
      <c r="C3" s="322" t="s">
        <v>949</v>
      </c>
    </row>
    <row r="4" spans="1:17" ht="6" customHeight="1" x14ac:dyDescent="0.2">
      <c r="B4" s="126"/>
    </row>
    <row r="5" spans="1:17" ht="40.5" customHeight="1" x14ac:dyDescent="0.25">
      <c r="C5" s="331" t="s">
        <v>910</v>
      </c>
      <c r="D5" s="406"/>
      <c r="E5" s="359"/>
      <c r="F5" s="331" t="s">
        <v>89</v>
      </c>
      <c r="G5" s="20" t="s">
        <v>828</v>
      </c>
      <c r="Q5" s="144" t="s">
        <v>764</v>
      </c>
    </row>
    <row r="6" spans="1:17" ht="6" customHeight="1" x14ac:dyDescent="0.25">
      <c r="B6" s="37"/>
      <c r="C6" s="12"/>
      <c r="D6" s="407"/>
      <c r="E6" s="209"/>
      <c r="F6" s="209"/>
      <c r="G6" s="37"/>
      <c r="Q6" s="144"/>
    </row>
    <row r="7" spans="1:17" ht="15" x14ac:dyDescent="0.25">
      <c r="A7" s="25"/>
      <c r="B7" s="25"/>
      <c r="C7" s="213" t="s">
        <v>920</v>
      </c>
      <c r="D7" s="362">
        <f>VLOOKUP(F7,'Fund Pool raw data'!N$2:O$31,2,FALSE)</f>
        <v>1</v>
      </c>
      <c r="E7" s="33" t="s">
        <v>83</v>
      </c>
      <c r="F7" s="234" t="s">
        <v>862</v>
      </c>
      <c r="G7" s="227">
        <f>SUMIF('Fund Pool raw data'!$H$2:$H$95,D7,'Fund Pool raw data'!$K$2:$K$95)/63.5</f>
        <v>5.5118110236220472E-2</v>
      </c>
      <c r="H7" s="202"/>
      <c r="I7" s="404" t="s">
        <v>954</v>
      </c>
      <c r="Q7" s="312">
        <f>SUMIF($T$40:$T$136,D7,$U$40:$U$136)/10</f>
        <v>7.4999999999999997E-2</v>
      </c>
    </row>
    <row r="8" spans="1:17" ht="15" x14ac:dyDescent="0.25">
      <c r="A8" s="25"/>
      <c r="B8" s="25"/>
      <c r="C8" s="213"/>
      <c r="D8" s="362">
        <f>VLOOKUP(F8,'Fund Pool raw data'!N$2:O$31,2,FALSE)</f>
        <v>5</v>
      </c>
      <c r="E8" s="33" t="s">
        <v>83</v>
      </c>
      <c r="F8" s="234" t="s">
        <v>872</v>
      </c>
      <c r="G8" s="227">
        <f>SUMIF('Fund Pool raw data'!$H$2:$H$95,D8,'Fund Pool raw data'!$K$2:$K$95)/63.5</f>
        <v>2.3622047244094488E-2</v>
      </c>
      <c r="H8" s="202"/>
      <c r="Q8" s="312">
        <f>SUMIF($T$40:$T$136,D8,$U$40:$U$136)/10</f>
        <v>0</v>
      </c>
    </row>
    <row r="9" spans="1:17" ht="15" x14ac:dyDescent="0.25">
      <c r="A9" s="25"/>
      <c r="B9" s="25"/>
      <c r="C9" s="213"/>
      <c r="D9" s="362"/>
      <c r="E9" s="33"/>
      <c r="F9" s="299"/>
      <c r="G9" s="227"/>
      <c r="H9" s="202"/>
      <c r="Q9" s="312"/>
    </row>
    <row r="10" spans="1:17" ht="12" customHeight="1" x14ac:dyDescent="0.25">
      <c r="A10" s="25"/>
      <c r="B10" s="25"/>
      <c r="C10" s="213" t="s">
        <v>921</v>
      </c>
      <c r="D10" s="362">
        <f>VLOOKUP(F10,'Fund Pool raw data'!N$2:O$31,2,FALSE)</f>
        <v>3</v>
      </c>
      <c r="E10" s="33" t="s">
        <v>83</v>
      </c>
      <c r="F10" s="234" t="s">
        <v>883</v>
      </c>
      <c r="G10" s="227">
        <f>SUMIF('Fund Pool raw data'!$H$2:$H$95,D10,'Fund Pool raw data'!$K$2:$K$95)/63.5</f>
        <v>4.7244094488188976E-2</v>
      </c>
      <c r="H10" s="202"/>
      <c r="Q10" s="312">
        <f>SUMIF($T$40:$T$136,D10,$U$40:$U$136)/10</f>
        <v>0</v>
      </c>
    </row>
    <row r="11" spans="1:17" ht="12" customHeight="1" x14ac:dyDescent="0.25">
      <c r="A11" s="25"/>
      <c r="B11" s="25"/>
      <c r="C11" s="213"/>
      <c r="D11" s="362"/>
      <c r="E11" s="33"/>
      <c r="F11" s="299"/>
      <c r="G11" s="227"/>
      <c r="H11" s="202"/>
      <c r="Q11" s="319"/>
    </row>
    <row r="12" spans="1:17" ht="12" customHeight="1" x14ac:dyDescent="0.25">
      <c r="A12" s="25"/>
      <c r="B12" s="25"/>
      <c r="C12" s="366" t="s">
        <v>922</v>
      </c>
      <c r="D12" s="362">
        <f>VLOOKUP(F12,'Fund Pool raw data'!N$2:O$31,2,FALSE)</f>
        <v>19</v>
      </c>
      <c r="E12" s="33" t="s">
        <v>83</v>
      </c>
      <c r="F12" s="234" t="s">
        <v>847</v>
      </c>
      <c r="G12" s="227">
        <f>SUMIF('Fund Pool raw data'!$H$2:$H$95,D12,'Fund Pool raw data'!$K$2:$K$95)/63.5</f>
        <v>8.1102362204724415E-2</v>
      </c>
      <c r="H12" s="202"/>
      <c r="Q12" s="319"/>
    </row>
    <row r="13" spans="1:17" ht="12" customHeight="1" x14ac:dyDescent="0.25">
      <c r="A13" s="25"/>
      <c r="B13" s="25"/>
      <c r="C13" s="366"/>
      <c r="D13" s="362">
        <f>VLOOKUP(F13,'Fund Pool raw data'!N$2:O$31,2,FALSE)</f>
        <v>20</v>
      </c>
      <c r="E13" s="33" t="s">
        <v>83</v>
      </c>
      <c r="F13" s="234" t="s">
        <v>848</v>
      </c>
      <c r="G13" s="227">
        <f>SUMIF('Fund Pool raw data'!$H$2:$H$95,D13,'Fund Pool raw data'!$K$2:$K$95)/63.5</f>
        <v>6.0629921259842519E-2</v>
      </c>
      <c r="H13" s="202"/>
      <c r="Q13" s="312">
        <f>SUMIF($T$40:$T$136,D13,$U$40:$U$136)/10</f>
        <v>0</v>
      </c>
    </row>
    <row r="14" spans="1:17" ht="15" x14ac:dyDescent="0.25">
      <c r="A14" s="25"/>
      <c r="B14" s="25"/>
      <c r="C14" s="366"/>
      <c r="D14" s="362"/>
      <c r="E14" s="33"/>
      <c r="F14" s="234"/>
      <c r="G14" s="227"/>
      <c r="H14" s="202"/>
      <c r="Q14" s="312"/>
    </row>
    <row r="15" spans="1:17" ht="15" x14ac:dyDescent="0.25">
      <c r="A15" s="25"/>
      <c r="B15" s="25"/>
      <c r="C15" s="366" t="s">
        <v>923</v>
      </c>
      <c r="D15" s="362">
        <f>VLOOKUP(F15,'Fund Pool raw data'!N$2:O$31,2,FALSE)</f>
        <v>16</v>
      </c>
      <c r="E15" s="33" t="s">
        <v>83</v>
      </c>
      <c r="F15" s="234" t="s">
        <v>882</v>
      </c>
      <c r="G15" s="227">
        <f>SUMIF('Fund Pool raw data'!$H$2:$H$95,D15,'Fund Pool raw data'!$K$2:$K$95)/63.5</f>
        <v>1.5748031496062992E-2</v>
      </c>
      <c r="H15" s="202"/>
      <c r="Q15" s="312"/>
    </row>
    <row r="16" spans="1:17" ht="12" customHeight="1" x14ac:dyDescent="0.25">
      <c r="A16" s="25"/>
      <c r="B16" s="25"/>
      <c r="C16" s="366"/>
      <c r="D16" s="362">
        <f>VLOOKUP(F16,'Fund Pool raw data'!N$2:O$31,2,FALSE)</f>
        <v>17</v>
      </c>
      <c r="E16" s="33" t="s">
        <v>83</v>
      </c>
      <c r="F16" s="234" t="s">
        <v>881</v>
      </c>
      <c r="G16" s="227">
        <f>SUMIF('Fund Pool raw data'!$H$2:$H$95,D16,'Fund Pool raw data'!$K$2:$K$95)/63.5</f>
        <v>1.5748031496062992E-2</v>
      </c>
      <c r="H16" s="202"/>
      <c r="Q16" s="312">
        <f>SUMIF($T$40:$T$136,D16,$U$40:$U$136)/10</f>
        <v>0</v>
      </c>
    </row>
    <row r="17" spans="1:17" ht="15" x14ac:dyDescent="0.25">
      <c r="A17" s="25"/>
      <c r="B17" s="25"/>
      <c r="C17" s="366"/>
      <c r="D17" s="362"/>
      <c r="E17" s="33"/>
      <c r="F17" s="234"/>
      <c r="G17" s="227"/>
      <c r="H17" s="202"/>
      <c r="Q17" s="312">
        <f t="shared" ref="Q17:Q19" si="0">SUMIF($T$40:$T$136,D17,$U$40:$U$136)/10</f>
        <v>0</v>
      </c>
    </row>
    <row r="18" spans="1:17" ht="15" x14ac:dyDescent="0.25">
      <c r="A18" s="25"/>
      <c r="B18" s="25"/>
      <c r="C18" s="366" t="s">
        <v>924</v>
      </c>
      <c r="D18" s="362">
        <f>VLOOKUP(F18,'Fund Pool raw data'!N$2:O$31,2,FALSE)</f>
        <v>12</v>
      </c>
      <c r="E18" s="33" t="s">
        <v>83</v>
      </c>
      <c r="F18" s="234" t="s">
        <v>877</v>
      </c>
      <c r="G18" s="227">
        <f>SUMIF('Fund Pool raw data'!$H$2:$H$95,D18,'Fund Pool raw data'!$K$2:$K$95)/63.5</f>
        <v>3.1496062992125984E-2</v>
      </c>
      <c r="H18" s="202"/>
      <c r="Q18" s="312">
        <f t="shared" si="0"/>
        <v>2.9000000000000005E-2</v>
      </c>
    </row>
    <row r="19" spans="1:17" ht="15" x14ac:dyDescent="0.25">
      <c r="A19" s="25"/>
      <c r="B19" s="25"/>
      <c r="C19" s="366"/>
      <c r="D19" s="362">
        <f>VLOOKUP(F19,'Fund Pool raw data'!N$2:O$31,2,FALSE)</f>
        <v>13</v>
      </c>
      <c r="E19" s="33" t="s">
        <v>83</v>
      </c>
      <c r="F19" s="234" t="s">
        <v>871</v>
      </c>
      <c r="G19" s="227">
        <f>SUMIF('Fund Pool raw data'!$H$2:$H$95,D19,'Fund Pool raw data'!$K$2:$K$95)/63.5</f>
        <v>3.937007874015748E-2</v>
      </c>
      <c r="H19" s="202"/>
      <c r="Q19" s="312">
        <f t="shared" si="0"/>
        <v>5.1000000000000004E-2</v>
      </c>
    </row>
    <row r="20" spans="1:17" ht="25.5" x14ac:dyDescent="0.25">
      <c r="A20" s="25"/>
      <c r="B20" s="25"/>
      <c r="C20" s="366"/>
      <c r="D20" s="362">
        <f>VLOOKUP(F20,'Fund Pool raw data'!N$2:O$31,2,FALSE)</f>
        <v>15</v>
      </c>
      <c r="E20" s="33" t="s">
        <v>83</v>
      </c>
      <c r="F20" s="234" t="s">
        <v>870</v>
      </c>
      <c r="G20" s="227">
        <f>SUMIF('Fund Pool raw data'!$H$2:$H$95,D20,'Fund Pool raw data'!$K$2:$K$95)/63.5</f>
        <v>7.874015748031496E-3</v>
      </c>
      <c r="H20" s="202"/>
      <c r="Q20" s="320"/>
    </row>
    <row r="21" spans="1:17" ht="15" x14ac:dyDescent="0.25">
      <c r="A21" s="25"/>
      <c r="B21" s="25"/>
      <c r="C21" s="366"/>
      <c r="D21" s="362">
        <f>VLOOKUP(F21,'Fund Pool raw data'!N$2:O$31,2,FALSE)</f>
        <v>23</v>
      </c>
      <c r="E21" s="33" t="s">
        <v>83</v>
      </c>
      <c r="F21" s="234" t="s">
        <v>874</v>
      </c>
      <c r="G21" s="227">
        <f>SUMIF('Fund Pool raw data'!$H$2:$H$95,D21,'Fund Pool raw data'!$K$2:$K$95)/63.5</f>
        <v>3.1496062992125984E-2</v>
      </c>
      <c r="H21" s="202"/>
      <c r="Q21" s="312">
        <f>SUMIF($T$40:$T$136,D21,$U$40:$U$136)/10</f>
        <v>0</v>
      </c>
    </row>
    <row r="22" spans="1:17" ht="12" customHeight="1" x14ac:dyDescent="0.25">
      <c r="A22" s="25"/>
      <c r="B22" s="25"/>
      <c r="C22" s="366"/>
      <c r="D22" s="362"/>
      <c r="E22" s="33"/>
      <c r="F22" s="234"/>
      <c r="G22" s="227"/>
      <c r="H22" s="202"/>
      <c r="Q22" s="312">
        <f t="shared" ref="Q22:Q23" si="1">SUMIF($T$40:$T$136,D22,$U$40:$U$136)/10</f>
        <v>0</v>
      </c>
    </row>
    <row r="23" spans="1:17" ht="15" x14ac:dyDescent="0.2">
      <c r="A23" s="25"/>
      <c r="B23" s="25"/>
      <c r="C23" s="366" t="s">
        <v>925</v>
      </c>
      <c r="D23" s="362">
        <f>VLOOKUP(F23,'Fund Pool raw data'!N$2:O$31,2,FALSE)</f>
        <v>30</v>
      </c>
      <c r="E23" s="33" t="s">
        <v>83</v>
      </c>
      <c r="F23" s="234" t="s">
        <v>866</v>
      </c>
      <c r="G23" s="227">
        <f>SUMIF('Fund Pool raw data'!$H$2:$H$95,D23,'Fund Pool raw data'!$K$2:$K$95)/63.5</f>
        <v>6.2992125984251968E-2</v>
      </c>
      <c r="Q23" s="312">
        <f t="shared" si="1"/>
        <v>0</v>
      </c>
    </row>
    <row r="24" spans="1:17" ht="15" x14ac:dyDescent="0.2">
      <c r="A24" s="25"/>
      <c r="B24" s="25"/>
      <c r="C24" s="366"/>
      <c r="D24" s="362"/>
      <c r="E24" s="33"/>
      <c r="F24" s="234"/>
      <c r="G24" s="227"/>
      <c r="Q24" s="320"/>
    </row>
    <row r="25" spans="1:17" ht="15" x14ac:dyDescent="0.2">
      <c r="A25" s="25"/>
      <c r="B25" s="25"/>
      <c r="C25" s="213" t="s">
        <v>926</v>
      </c>
      <c r="D25" s="362">
        <f>VLOOKUP(F25,'Fund Pool raw data'!N$2:O$31,2,FALSE)</f>
        <v>6</v>
      </c>
      <c r="E25" s="33" t="s">
        <v>83</v>
      </c>
      <c r="F25" s="234" t="s">
        <v>852</v>
      </c>
      <c r="G25" s="227">
        <f>SUMIF('Fund Pool raw data'!$H$2:$H$95,D25,'Fund Pool raw data'!$K$2:$K$95)/63.5</f>
        <v>7.874015748031496E-3</v>
      </c>
      <c r="Q25" s="312">
        <f>SUMIF($T$40:$T$136,D25,$U$40:$U$136)/10</f>
        <v>0.11899999999999999</v>
      </c>
    </row>
    <row r="26" spans="1:17" ht="12" customHeight="1" x14ac:dyDescent="0.2">
      <c r="A26" s="25"/>
      <c r="B26" s="25"/>
      <c r="C26" s="213"/>
      <c r="D26" s="362">
        <f>VLOOKUP(F26,'Fund Pool raw data'!N$2:O$31,2,FALSE)</f>
        <v>7</v>
      </c>
      <c r="E26" s="33" t="s">
        <v>83</v>
      </c>
      <c r="F26" s="234" t="s">
        <v>851</v>
      </c>
      <c r="G26" s="227">
        <f>SUMIF('Fund Pool raw data'!$H$2:$H$95,D26,'Fund Pool raw data'!$K$2:$K$95)/63.5</f>
        <v>7.874015748031496E-3</v>
      </c>
      <c r="Q26" s="319"/>
    </row>
    <row r="27" spans="1:17" ht="15" x14ac:dyDescent="0.2">
      <c r="A27" s="25"/>
      <c r="B27" s="25"/>
      <c r="C27" s="213"/>
      <c r="D27" s="362"/>
      <c r="E27" s="33"/>
      <c r="F27" s="234"/>
      <c r="G27" s="227"/>
      <c r="Q27" s="312">
        <f>SUMIF($T$40:$T$136,D27,$U$40:$U$136)/10</f>
        <v>0</v>
      </c>
    </row>
    <row r="28" spans="1:17" ht="12" customHeight="1" x14ac:dyDescent="0.2">
      <c r="A28" s="25"/>
      <c r="B28" s="25"/>
      <c r="C28" s="213" t="s">
        <v>927</v>
      </c>
      <c r="D28" s="362">
        <f>VLOOKUP(F28,'Fund Pool raw data'!N$2:O$31,2,FALSE)</f>
        <v>8</v>
      </c>
      <c r="E28" s="33" t="s">
        <v>83</v>
      </c>
      <c r="F28" s="234" t="s">
        <v>857</v>
      </c>
      <c r="G28" s="227">
        <f>SUMIF('Fund Pool raw data'!$H$2:$H$95,D28,'Fund Pool raw data'!$K$2:$K$95)/63.5</f>
        <v>2.5984251968503937E-2</v>
      </c>
      <c r="Q28" s="319"/>
    </row>
    <row r="29" spans="1:17" ht="12" customHeight="1" x14ac:dyDescent="0.2">
      <c r="A29" s="25"/>
      <c r="B29" s="25"/>
      <c r="C29" s="213"/>
      <c r="D29" s="362">
        <f>VLOOKUP(F29,'Fund Pool raw data'!N$2:O$31,2,FALSE)</f>
        <v>9</v>
      </c>
      <c r="E29" s="33" t="s">
        <v>83</v>
      </c>
      <c r="F29" s="234" t="s">
        <v>856</v>
      </c>
      <c r="G29" s="227">
        <f>SUMIF('Fund Pool raw data'!$H$2:$H$95,D29,'Fund Pool raw data'!$K$2:$K$95)/63.5</f>
        <v>5.2755905511811023E-2</v>
      </c>
      <c r="Q29" s="312">
        <f>SUMIF($T$40:$T$136,D29,$U$40:$U$136)/10</f>
        <v>0</v>
      </c>
    </row>
    <row r="30" spans="1:17" ht="15" x14ac:dyDescent="0.2">
      <c r="A30" s="25"/>
      <c r="B30" s="25"/>
      <c r="C30" s="213"/>
      <c r="D30" s="362"/>
      <c r="E30" s="33"/>
      <c r="F30" s="234"/>
      <c r="G30" s="227"/>
      <c r="Q30" s="144"/>
    </row>
    <row r="31" spans="1:17" ht="18" customHeight="1" x14ac:dyDescent="0.2">
      <c r="A31" s="25"/>
      <c r="B31" s="25"/>
      <c r="C31" s="366" t="s">
        <v>889</v>
      </c>
      <c r="D31" s="362">
        <f>VLOOKUP(F31,'Fund Pool raw data'!N$2:O$31,2,FALSE)</f>
        <v>26</v>
      </c>
      <c r="E31" s="33" t="s">
        <v>83</v>
      </c>
      <c r="F31" s="234" t="s">
        <v>936</v>
      </c>
      <c r="G31" s="227">
        <f>SUMIF('Fund Pool raw data'!$H$2:$H$95,D31,'Fund Pool raw data'!$K$2:$K$95)/63.5</f>
        <v>1.5748031496062992E-2</v>
      </c>
      <c r="Q31" s="144"/>
    </row>
    <row r="32" spans="1:17" ht="24" customHeight="1" x14ac:dyDescent="0.2">
      <c r="A32" s="25"/>
      <c r="B32" s="25"/>
      <c r="C32" s="366"/>
      <c r="D32" s="362">
        <f>VLOOKUP(F32,'Fund Pool raw data'!N$2:O$31,2,FALSE)</f>
        <v>29</v>
      </c>
      <c r="E32" s="33" t="s">
        <v>83</v>
      </c>
      <c r="F32" s="234" t="s">
        <v>937</v>
      </c>
      <c r="G32" s="227">
        <f>SUMIF('Fund Pool raw data'!$H$2:$H$95,D32,'Fund Pool raw data'!$K$2:$K$95)/63.5</f>
        <v>1.5748031496062992E-2</v>
      </c>
      <c r="Q32" s="321">
        <f>SUM(Q7:Q29)</f>
        <v>0.27400000000000002</v>
      </c>
    </row>
    <row r="33" spans="1:44" ht="15" x14ac:dyDescent="0.2">
      <c r="A33" s="25"/>
      <c r="B33" s="25"/>
      <c r="C33" s="366"/>
      <c r="D33" s="362"/>
      <c r="E33" s="33"/>
      <c r="F33" s="234"/>
      <c r="G33" s="227"/>
    </row>
    <row r="34" spans="1:44" ht="15" x14ac:dyDescent="0.2">
      <c r="A34" s="25"/>
      <c r="B34" s="25"/>
      <c r="C34" s="213" t="s">
        <v>928</v>
      </c>
      <c r="D34" s="362">
        <f>VLOOKUP(F34,'Fund Pool raw data'!N$2:O$31,2,FALSE)</f>
        <v>18</v>
      </c>
      <c r="E34" s="33" t="s">
        <v>83</v>
      </c>
      <c r="F34" s="234" t="s">
        <v>864</v>
      </c>
      <c r="G34" s="227">
        <f>SUMIF('Fund Pool raw data'!$H$2:$H$95,D34,'Fund Pool raw data'!$K$2:$K$95)/63.5</f>
        <v>4.7244094488188976E-2</v>
      </c>
    </row>
    <row r="35" spans="1:44" ht="15" x14ac:dyDescent="0.2">
      <c r="A35" s="25"/>
      <c r="B35" s="25"/>
      <c r="C35" s="213"/>
      <c r="D35" s="362"/>
      <c r="E35" s="33"/>
      <c r="F35" s="299"/>
      <c r="G35" s="227"/>
    </row>
    <row r="36" spans="1:44" ht="15" x14ac:dyDescent="0.2">
      <c r="A36" s="25"/>
      <c r="B36" s="25"/>
      <c r="C36" s="213" t="s">
        <v>929</v>
      </c>
      <c r="D36" s="362">
        <f>VLOOKUP(F36,'Fund Pool raw data'!N$2:O$31,2,FALSE)</f>
        <v>2</v>
      </c>
      <c r="E36" s="33" t="s">
        <v>83</v>
      </c>
      <c r="F36" s="234" t="s">
        <v>878</v>
      </c>
      <c r="G36" s="227">
        <f>SUMIF('Fund Pool raw data'!$H$2:$H$95,D36,'Fund Pool raw data'!$K$2:$K$95)/63.5</f>
        <v>7.874015748031496E-3</v>
      </c>
    </row>
    <row r="37" spans="1:44" ht="15" x14ac:dyDescent="0.2">
      <c r="A37" s="25"/>
      <c r="B37" s="25"/>
      <c r="C37" s="213"/>
      <c r="D37" s="362">
        <f>VLOOKUP(F37,'Fund Pool raw data'!N$2:O$31,2,FALSE)</f>
        <v>4</v>
      </c>
      <c r="E37" s="33" t="s">
        <v>83</v>
      </c>
      <c r="F37" s="234" t="s">
        <v>48</v>
      </c>
      <c r="G37" s="227">
        <f>SUMIF('Fund Pool raw data'!$H$2:$H$95,D37,'Fund Pool raw data'!$K$2:$K$95)/63.5</f>
        <v>2.2047244094488189E-2</v>
      </c>
    </row>
    <row r="38" spans="1:44" ht="15" x14ac:dyDescent="0.2">
      <c r="A38" s="25"/>
      <c r="B38" s="25"/>
      <c r="C38" s="213"/>
      <c r="D38" s="362">
        <f>VLOOKUP(F38,'Fund Pool raw data'!N$2:O$31,2,FALSE)</f>
        <v>14</v>
      </c>
      <c r="E38" s="33" t="s">
        <v>83</v>
      </c>
      <c r="F38" s="234" t="s">
        <v>49</v>
      </c>
      <c r="G38" s="227">
        <f>SUMIF('Fund Pool raw data'!$H$2:$H$95,D38,'Fund Pool raw data'!$K$2:$K$95)/63.5</f>
        <v>2.5196850393700791E-2</v>
      </c>
    </row>
    <row r="39" spans="1:44" ht="15" x14ac:dyDescent="0.2">
      <c r="A39" s="25"/>
      <c r="B39" s="25"/>
      <c r="C39" s="213"/>
      <c r="D39" s="362">
        <f>VLOOKUP(F39,'Fund Pool raw data'!N$2:O$31,2,FALSE)</f>
        <v>25</v>
      </c>
      <c r="E39" s="33" t="s">
        <v>83</v>
      </c>
      <c r="F39" s="234" t="s">
        <v>890</v>
      </c>
      <c r="G39" s="227">
        <f>SUMIF('Fund Pool raw data'!$H$2:$H$95,D39,'Fund Pool raw data'!$K$2:$K$95)/63.5</f>
        <v>7.874015748031496E-3</v>
      </c>
      <c r="I39" s="267"/>
      <c r="J39" s="267" t="s">
        <v>407</v>
      </c>
      <c r="K39" s="267" t="s">
        <v>240</v>
      </c>
      <c r="L39" s="267" t="s">
        <v>238</v>
      </c>
      <c r="M39" s="267" t="s">
        <v>239</v>
      </c>
      <c r="N39" s="267" t="s">
        <v>408</v>
      </c>
      <c r="O39" s="267" t="s">
        <v>376</v>
      </c>
      <c r="P39" s="267" t="s">
        <v>409</v>
      </c>
      <c r="Q39" s="267" t="s">
        <v>771</v>
      </c>
      <c r="R39" s="267" t="s">
        <v>410</v>
      </c>
    </row>
    <row r="40" spans="1:44" ht="15" x14ac:dyDescent="0.2">
      <c r="A40" s="25"/>
      <c r="B40" s="25"/>
      <c r="C40" s="213"/>
      <c r="D40" s="362"/>
      <c r="E40" s="33"/>
      <c r="F40" s="234"/>
      <c r="G40" s="227"/>
      <c r="I40" s="267">
        <v>1</v>
      </c>
      <c r="J40" s="267">
        <v>2020</v>
      </c>
      <c r="K40" s="267" t="s">
        <v>3</v>
      </c>
      <c r="L40" s="267">
        <v>1</v>
      </c>
      <c r="M40" s="267">
        <v>1</v>
      </c>
      <c r="N40" s="267">
        <v>0.31</v>
      </c>
      <c r="O40" s="267"/>
      <c r="P40" s="267"/>
      <c r="Q40" s="267">
        <v>100000</v>
      </c>
      <c r="R40" s="267" t="s">
        <v>220</v>
      </c>
      <c r="T40" s="17">
        <v>1</v>
      </c>
      <c r="U40" s="220">
        <v>0.31</v>
      </c>
      <c r="V40" s="15" t="s">
        <v>220</v>
      </c>
      <c r="X40" s="144">
        <v>1</v>
      </c>
      <c r="AA40" s="15" t="s">
        <v>407</v>
      </c>
      <c r="AB40" s="15" t="s">
        <v>240</v>
      </c>
      <c r="AC40" s="15" t="s">
        <v>238</v>
      </c>
      <c r="AD40" s="15" t="s">
        <v>239</v>
      </c>
      <c r="AE40" s="15" t="s">
        <v>408</v>
      </c>
      <c r="AF40" s="15" t="s">
        <v>376</v>
      </c>
      <c r="AG40" s="15" t="s">
        <v>409</v>
      </c>
      <c r="AH40" s="15" t="s">
        <v>410</v>
      </c>
    </row>
    <row r="41" spans="1:44" ht="15" x14ac:dyDescent="0.2">
      <c r="A41" s="25"/>
      <c r="B41" s="25"/>
      <c r="C41" s="213" t="s">
        <v>930</v>
      </c>
      <c r="D41" s="362">
        <f>VLOOKUP(F41,'Fund Pool raw data'!N$2:O$31,2,FALSE)</f>
        <v>10</v>
      </c>
      <c r="E41" s="33" t="s">
        <v>83</v>
      </c>
      <c r="F41" s="234" t="s">
        <v>844</v>
      </c>
      <c r="G41" s="227">
        <f>SUMIF('Fund Pool raw data'!$H$2:$H$95,D41,'Fund Pool raw data'!$K$2:$K$95)/63.5</f>
        <v>5.905511811023622E-2</v>
      </c>
      <c r="I41" s="267">
        <v>2</v>
      </c>
      <c r="J41" s="267">
        <v>2020</v>
      </c>
      <c r="K41" s="267" t="s">
        <v>3</v>
      </c>
      <c r="L41" s="267">
        <v>10</v>
      </c>
      <c r="M41" s="267">
        <v>2</v>
      </c>
      <c r="N41" s="267">
        <v>0.28000000000000003</v>
      </c>
      <c r="O41" s="267"/>
      <c r="P41" s="267"/>
      <c r="Q41" s="267">
        <v>10000</v>
      </c>
      <c r="R41" s="267" t="s">
        <v>220</v>
      </c>
      <c r="T41" s="17">
        <v>10</v>
      </c>
      <c r="U41" s="220">
        <v>0.26</v>
      </c>
      <c r="V41" s="15" t="s">
        <v>220</v>
      </c>
      <c r="X41" s="144">
        <v>10</v>
      </c>
      <c r="AA41" s="15">
        <v>2019</v>
      </c>
      <c r="AB41" s="15" t="s">
        <v>3</v>
      </c>
      <c r="AC41" s="17">
        <v>1</v>
      </c>
      <c r="AD41" s="15">
        <v>1</v>
      </c>
      <c r="AE41" s="220">
        <v>0.31</v>
      </c>
      <c r="AF41" s="131">
        <v>3</v>
      </c>
      <c r="AG41" s="131">
        <v>1200</v>
      </c>
      <c r="AH41" s="15" t="s">
        <v>220</v>
      </c>
      <c r="AI41" s="144">
        <f>AF41*AG41</f>
        <v>3600</v>
      </c>
      <c r="AM41" s="153">
        <v>1</v>
      </c>
      <c r="AN41" s="154">
        <v>0.4</v>
      </c>
      <c r="AQ41" s="144">
        <v>1</v>
      </c>
      <c r="AR41" s="144">
        <v>0.4</v>
      </c>
    </row>
    <row r="42" spans="1:44" ht="15" x14ac:dyDescent="0.2">
      <c r="A42" s="25"/>
      <c r="B42" s="25"/>
      <c r="C42" s="213"/>
      <c r="D42" s="362">
        <f>VLOOKUP(F42,'Fund Pool raw data'!N$2:O$31,2,FALSE)</f>
        <v>27</v>
      </c>
      <c r="E42" s="33" t="s">
        <v>83</v>
      </c>
      <c r="F42" s="234" t="s">
        <v>843</v>
      </c>
      <c r="G42" s="227">
        <f>SUMIF('Fund Pool raw data'!$H$2:$H$95,D42,'Fund Pool raw data'!$K$2:$K$95)/63.5</f>
        <v>1.968503937007874E-2</v>
      </c>
      <c r="I42" s="267">
        <v>3</v>
      </c>
      <c r="J42" s="267">
        <v>2020</v>
      </c>
      <c r="K42" s="267" t="s">
        <v>260</v>
      </c>
      <c r="L42" s="267">
        <v>18</v>
      </c>
      <c r="M42" s="267">
        <v>3</v>
      </c>
      <c r="N42" s="267">
        <v>0.1</v>
      </c>
      <c r="O42" s="267"/>
      <c r="P42" s="267"/>
      <c r="Q42" s="267">
        <v>10000</v>
      </c>
      <c r="R42" s="267" t="s">
        <v>220</v>
      </c>
      <c r="T42" s="17">
        <v>18</v>
      </c>
      <c r="U42" s="220">
        <v>0.1</v>
      </c>
      <c r="V42" s="15" t="s">
        <v>220</v>
      </c>
      <c r="X42" s="144">
        <v>11</v>
      </c>
      <c r="AA42" s="15">
        <v>2019</v>
      </c>
      <c r="AB42" s="15" t="s">
        <v>3</v>
      </c>
      <c r="AC42" s="17">
        <v>10</v>
      </c>
      <c r="AD42" s="15">
        <v>2</v>
      </c>
      <c r="AE42" s="220">
        <v>0.26</v>
      </c>
      <c r="AF42" s="131">
        <v>3</v>
      </c>
      <c r="AG42" s="131">
        <v>80</v>
      </c>
      <c r="AH42" s="15" t="s">
        <v>220</v>
      </c>
      <c r="AM42" s="153">
        <v>6</v>
      </c>
      <c r="AN42" s="144">
        <v>0.3</v>
      </c>
      <c r="AQ42" s="144">
        <v>6</v>
      </c>
      <c r="AR42" s="144">
        <v>0.3</v>
      </c>
    </row>
    <row r="43" spans="1:44" ht="15" x14ac:dyDescent="0.2">
      <c r="A43" s="25"/>
      <c r="B43" s="25"/>
      <c r="C43" s="213"/>
      <c r="D43" s="362"/>
      <c r="E43" s="33"/>
      <c r="F43" s="234"/>
      <c r="G43" s="227"/>
      <c r="I43" s="267">
        <v>4</v>
      </c>
      <c r="J43" s="267">
        <v>2020</v>
      </c>
      <c r="K43" s="267" t="s">
        <v>2</v>
      </c>
      <c r="L43" s="267">
        <v>18</v>
      </c>
      <c r="M43" s="267">
        <v>3</v>
      </c>
      <c r="N43" s="267">
        <v>0.09</v>
      </c>
      <c r="O43" s="267"/>
      <c r="P43" s="267"/>
      <c r="Q43" s="267">
        <v>100000</v>
      </c>
      <c r="R43" s="267" t="s">
        <v>220</v>
      </c>
      <c r="T43" s="17">
        <v>18</v>
      </c>
      <c r="U43" s="220">
        <v>0.04</v>
      </c>
      <c r="V43" s="15" t="s">
        <v>220</v>
      </c>
      <c r="X43" s="144">
        <v>12</v>
      </c>
      <c r="AA43" s="15">
        <v>2019</v>
      </c>
      <c r="AB43" s="15" t="s">
        <v>260</v>
      </c>
      <c r="AC43" s="17">
        <v>18</v>
      </c>
      <c r="AD43" s="15">
        <v>3</v>
      </c>
      <c r="AE43" s="220">
        <v>0.1</v>
      </c>
      <c r="AF43" s="131">
        <v>8</v>
      </c>
      <c r="AG43" s="131">
        <v>15</v>
      </c>
      <c r="AH43" s="15" t="s">
        <v>220</v>
      </c>
      <c r="AM43" s="153">
        <v>10</v>
      </c>
      <c r="AN43" s="144">
        <v>0.3</v>
      </c>
      <c r="AQ43" s="144">
        <v>10</v>
      </c>
      <c r="AR43" s="144">
        <v>0.3</v>
      </c>
    </row>
    <row r="44" spans="1:44" ht="15" x14ac:dyDescent="0.2">
      <c r="A44" s="25"/>
      <c r="B44" s="25"/>
      <c r="C44" s="213" t="s">
        <v>931</v>
      </c>
      <c r="D44" s="362">
        <f>VLOOKUP(F44,'Fund Pool raw data'!N$2:O$31,2,FALSE)</f>
        <v>12</v>
      </c>
      <c r="E44" s="33" t="s">
        <v>83</v>
      </c>
      <c r="F44" s="234" t="s">
        <v>877</v>
      </c>
      <c r="G44" s="227">
        <f>SUMIF('Fund Pool raw data'!$H$2:$H$95,D44,'Fund Pool raw data'!$K$2:$K$95)/63.5</f>
        <v>3.1496062992125984E-2</v>
      </c>
      <c r="I44" s="267">
        <v>5</v>
      </c>
      <c r="J44" s="267">
        <v>2020</v>
      </c>
      <c r="K44" s="267" t="s">
        <v>3</v>
      </c>
      <c r="L44" s="267">
        <v>12</v>
      </c>
      <c r="M44" s="267">
        <v>4</v>
      </c>
      <c r="N44" s="267">
        <v>0.09</v>
      </c>
      <c r="O44" s="267"/>
      <c r="P44" s="267"/>
      <c r="Q44" s="267">
        <v>10000</v>
      </c>
      <c r="R44" s="267" t="s">
        <v>220</v>
      </c>
      <c r="T44" s="17">
        <v>18</v>
      </c>
      <c r="U44" s="220">
        <v>0.06</v>
      </c>
      <c r="V44" s="15" t="s">
        <v>220</v>
      </c>
      <c r="X44" s="144">
        <v>13</v>
      </c>
      <c r="AA44" s="15">
        <v>2019</v>
      </c>
      <c r="AB44" s="15" t="s">
        <v>1</v>
      </c>
      <c r="AC44" s="17">
        <v>18</v>
      </c>
      <c r="AD44" s="15">
        <v>3</v>
      </c>
      <c r="AE44" s="220">
        <v>0.04</v>
      </c>
      <c r="AF44" s="131">
        <v>1</v>
      </c>
      <c r="AG44" s="131">
        <v>30</v>
      </c>
      <c r="AH44" s="15" t="s">
        <v>220</v>
      </c>
      <c r="AM44" s="153">
        <v>11</v>
      </c>
      <c r="AN44" s="154">
        <v>0.15</v>
      </c>
      <c r="AQ44" s="144">
        <v>11</v>
      </c>
      <c r="AR44" s="144">
        <v>0.15</v>
      </c>
    </row>
    <row r="45" spans="1:44" ht="15" x14ac:dyDescent="0.2">
      <c r="A45" s="25"/>
      <c r="B45" s="25"/>
      <c r="C45" s="213"/>
      <c r="D45" s="362">
        <f>VLOOKUP(F45,'Fund Pool raw data'!N$2:O$31,2,FALSE)</f>
        <v>13</v>
      </c>
      <c r="E45" s="33" t="s">
        <v>83</v>
      </c>
      <c r="F45" s="234" t="s">
        <v>871</v>
      </c>
      <c r="G45" s="227">
        <f>SUMIF('Fund Pool raw data'!$H$2:$H$95,D45,'Fund Pool raw data'!$K$2:$K$95)/63.5</f>
        <v>3.937007874015748E-2</v>
      </c>
      <c r="I45" s="267">
        <v>6</v>
      </c>
      <c r="J45" s="267">
        <v>2020</v>
      </c>
      <c r="K45" s="267" t="s">
        <v>3</v>
      </c>
      <c r="L45" s="267">
        <v>16</v>
      </c>
      <c r="M45" s="267">
        <v>5</v>
      </c>
      <c r="N45" s="267">
        <v>0.13</v>
      </c>
      <c r="O45" s="267"/>
      <c r="P45" s="267"/>
      <c r="Q45" s="267">
        <v>50000</v>
      </c>
      <c r="R45" s="267" t="s">
        <v>220</v>
      </c>
      <c r="T45" s="17">
        <v>12</v>
      </c>
      <c r="U45" s="220">
        <v>0.09</v>
      </c>
      <c r="V45" s="15" t="s">
        <v>220</v>
      </c>
      <c r="X45" s="144">
        <v>16</v>
      </c>
      <c r="AA45" s="15">
        <v>2019</v>
      </c>
      <c r="AB45" s="15" t="s">
        <v>2</v>
      </c>
      <c r="AC45" s="17">
        <v>18</v>
      </c>
      <c r="AD45" s="15">
        <v>3</v>
      </c>
      <c r="AE45" s="220">
        <v>0.06</v>
      </c>
      <c r="AF45" s="131">
        <v>2</v>
      </c>
      <c r="AG45" s="131">
        <v>1200</v>
      </c>
      <c r="AH45" s="15" t="s">
        <v>220</v>
      </c>
      <c r="AM45" s="153">
        <v>12</v>
      </c>
      <c r="AN45" s="144">
        <v>0.15</v>
      </c>
      <c r="AQ45" s="144">
        <v>12</v>
      </c>
      <c r="AR45" s="144">
        <v>0.15</v>
      </c>
    </row>
    <row r="46" spans="1:44" ht="15" x14ac:dyDescent="0.2">
      <c r="A46" s="25"/>
      <c r="B46" s="25"/>
      <c r="C46" s="213"/>
      <c r="D46" s="362"/>
      <c r="E46" s="33"/>
      <c r="F46" s="361"/>
      <c r="G46" s="227"/>
      <c r="I46" s="267">
        <v>7</v>
      </c>
      <c r="J46" s="267">
        <v>2020</v>
      </c>
      <c r="K46" s="267" t="s">
        <v>3</v>
      </c>
      <c r="L46" s="267">
        <v>10</v>
      </c>
      <c r="M46" s="267">
        <v>1</v>
      </c>
      <c r="N46" s="267">
        <v>0.25</v>
      </c>
      <c r="O46" s="267"/>
      <c r="P46" s="267"/>
      <c r="Q46" s="267">
        <v>80</v>
      </c>
      <c r="R46" s="267" t="s">
        <v>628</v>
      </c>
      <c r="T46" s="17">
        <v>16</v>
      </c>
      <c r="U46" s="220">
        <v>0.1</v>
      </c>
      <c r="V46" s="15" t="s">
        <v>220</v>
      </c>
      <c r="X46" s="144">
        <v>18</v>
      </c>
      <c r="AA46" s="15">
        <v>2019</v>
      </c>
      <c r="AB46" s="15" t="s">
        <v>3</v>
      </c>
      <c r="AC46" s="17">
        <v>12</v>
      </c>
      <c r="AD46" s="15">
        <v>4</v>
      </c>
      <c r="AE46" s="220">
        <v>0.09</v>
      </c>
      <c r="AF46" s="131">
        <v>4</v>
      </c>
      <c r="AG46" s="131">
        <v>60</v>
      </c>
      <c r="AH46" s="15" t="s">
        <v>220</v>
      </c>
      <c r="AM46" s="153">
        <v>13</v>
      </c>
      <c r="AN46" s="144">
        <v>0.35</v>
      </c>
      <c r="AQ46" s="144">
        <v>13</v>
      </c>
      <c r="AR46" s="144">
        <v>0.35</v>
      </c>
    </row>
    <row r="47" spans="1:44" ht="15" x14ac:dyDescent="0.2">
      <c r="A47" s="25"/>
      <c r="B47" s="25"/>
      <c r="C47" s="366" t="s">
        <v>932</v>
      </c>
      <c r="D47" s="362">
        <f>VLOOKUP(F47,'Fund Pool raw data'!N$2:O$31,2,FALSE)</f>
        <v>28</v>
      </c>
      <c r="E47" s="33" t="s">
        <v>83</v>
      </c>
      <c r="F47" s="234" t="s">
        <v>860</v>
      </c>
      <c r="G47" s="227">
        <f>SUMIF('Fund Pool raw data'!$H$2:$H$95,D47,'Fund Pool raw data'!$K$2:$K$95)/63.5</f>
        <v>9.4488188976377951E-2</v>
      </c>
      <c r="I47" s="267">
        <v>8</v>
      </c>
      <c r="J47" s="267">
        <v>2020</v>
      </c>
      <c r="K47" s="267" t="s">
        <v>1</v>
      </c>
      <c r="L47" s="267">
        <v>10</v>
      </c>
      <c r="M47" s="267">
        <v>1</v>
      </c>
      <c r="N47" s="267">
        <v>0.05</v>
      </c>
      <c r="O47" s="267"/>
      <c r="P47" s="267"/>
      <c r="Q47" s="267">
        <v>20</v>
      </c>
      <c r="R47" s="267" t="s">
        <v>628</v>
      </c>
      <c r="T47" s="17">
        <v>13</v>
      </c>
      <c r="U47" s="220">
        <v>0.01</v>
      </c>
      <c r="V47" s="15" t="s">
        <v>220</v>
      </c>
      <c r="X47" s="144">
        <v>20</v>
      </c>
      <c r="AA47" s="15">
        <v>2019</v>
      </c>
      <c r="AB47" s="15" t="s">
        <v>3</v>
      </c>
      <c r="AC47" s="17">
        <v>16</v>
      </c>
      <c r="AD47" s="15">
        <v>5</v>
      </c>
      <c r="AE47" s="220">
        <v>0.1</v>
      </c>
      <c r="AF47" s="131">
        <v>2</v>
      </c>
      <c r="AG47" s="131">
        <v>120</v>
      </c>
      <c r="AH47" s="15" t="s">
        <v>220</v>
      </c>
      <c r="AM47" s="153">
        <v>16</v>
      </c>
      <c r="AN47" s="144">
        <v>0.35</v>
      </c>
      <c r="AQ47" s="144">
        <v>16</v>
      </c>
      <c r="AR47" s="144">
        <v>0.35</v>
      </c>
    </row>
    <row r="48" spans="1:44" ht="15" x14ac:dyDescent="0.2">
      <c r="A48" s="25"/>
      <c r="B48" s="25"/>
      <c r="C48" s="366"/>
      <c r="D48" s="362"/>
      <c r="E48" s="361"/>
      <c r="F48" s="361"/>
      <c r="G48" s="227"/>
      <c r="I48" s="267">
        <v>9</v>
      </c>
      <c r="J48" s="267">
        <v>2020</v>
      </c>
      <c r="K48" s="271" t="s">
        <v>3</v>
      </c>
      <c r="L48" s="271">
        <v>28</v>
      </c>
      <c r="M48" s="271">
        <v>2</v>
      </c>
      <c r="N48" s="271">
        <v>0.25</v>
      </c>
      <c r="O48" s="271"/>
      <c r="P48" s="271"/>
      <c r="Q48" s="271">
        <v>175</v>
      </c>
      <c r="R48" s="271" t="s">
        <v>628</v>
      </c>
      <c r="S48" s="220"/>
      <c r="T48" s="17">
        <v>22</v>
      </c>
      <c r="U48" s="220">
        <v>0.03</v>
      </c>
      <c r="V48" s="15" t="s">
        <v>220</v>
      </c>
      <c r="X48" s="144">
        <v>21</v>
      </c>
      <c r="AA48" s="15">
        <v>2019</v>
      </c>
      <c r="AB48" s="15" t="s">
        <v>411</v>
      </c>
      <c r="AC48" s="17">
        <v>13</v>
      </c>
      <c r="AD48" s="15">
        <v>6</v>
      </c>
      <c r="AE48" s="220">
        <v>0.01</v>
      </c>
      <c r="AF48" s="131">
        <v>1</v>
      </c>
      <c r="AG48" s="131">
        <v>100</v>
      </c>
      <c r="AH48" s="15" t="s">
        <v>220</v>
      </c>
      <c r="AM48" s="153">
        <v>18</v>
      </c>
      <c r="AN48" s="144">
        <v>0.53</v>
      </c>
      <c r="AQ48" s="144">
        <v>18</v>
      </c>
      <c r="AR48" s="144">
        <v>0.53</v>
      </c>
    </row>
    <row r="49" spans="1:44" ht="15" x14ac:dyDescent="0.2">
      <c r="A49" s="25"/>
      <c r="B49" s="25"/>
      <c r="C49" s="213" t="s">
        <v>933</v>
      </c>
      <c r="D49" s="362">
        <f>VLOOKUP(F49,'Fund Pool raw data'!N$2:O$31,2,FALSE)</f>
        <v>11</v>
      </c>
      <c r="E49" s="33" t="s">
        <v>83</v>
      </c>
      <c r="F49" s="234" t="s">
        <v>875</v>
      </c>
      <c r="G49" s="227">
        <f>SUMIF('Fund Pool raw data'!$H$2:$H$95,D49,'Fund Pool raw data'!$K$2:$K$95)/63.5</f>
        <v>1.5748031496062992E-2</v>
      </c>
      <c r="I49" s="267">
        <v>10</v>
      </c>
      <c r="J49" s="267">
        <v>2020</v>
      </c>
      <c r="K49" s="267" t="s">
        <v>260</v>
      </c>
      <c r="L49" s="267">
        <v>18</v>
      </c>
      <c r="M49" s="267">
        <v>3</v>
      </c>
      <c r="N49" s="267">
        <v>0.1</v>
      </c>
      <c r="O49" s="267"/>
      <c r="P49" s="267"/>
      <c r="Q49" s="267">
        <v>5000</v>
      </c>
      <c r="R49" s="267" t="s">
        <v>628</v>
      </c>
      <c r="T49" s="17">
        <v>18</v>
      </c>
      <c r="U49" s="220">
        <v>0.02</v>
      </c>
      <c r="V49" s="15" t="s">
        <v>628</v>
      </c>
      <c r="X49" s="144">
        <v>22</v>
      </c>
      <c r="AA49" s="15">
        <v>2019</v>
      </c>
      <c r="AB49" s="15" t="s">
        <v>411</v>
      </c>
      <c r="AC49" s="17">
        <v>22</v>
      </c>
      <c r="AD49" s="15">
        <v>7</v>
      </c>
      <c r="AE49" s="220">
        <v>0.03</v>
      </c>
      <c r="AF49" s="131">
        <v>2</v>
      </c>
      <c r="AG49" s="131">
        <v>50</v>
      </c>
      <c r="AH49" s="15" t="s">
        <v>220</v>
      </c>
      <c r="AM49" s="153">
        <v>21</v>
      </c>
      <c r="AN49" s="154">
        <v>0.3</v>
      </c>
      <c r="AQ49" s="144">
        <v>21</v>
      </c>
      <c r="AR49" s="144">
        <v>0.3</v>
      </c>
    </row>
    <row r="50" spans="1:44" ht="15" x14ac:dyDescent="0.2">
      <c r="A50" s="25"/>
      <c r="B50" s="25"/>
      <c r="C50" s="213"/>
      <c r="D50" s="362">
        <f>VLOOKUP(F50,'Fund Pool raw data'!N$2:O$31,2,FALSE)</f>
        <v>21</v>
      </c>
      <c r="E50" s="33" t="s">
        <v>83</v>
      </c>
      <c r="F50" s="234" t="s">
        <v>892</v>
      </c>
      <c r="G50" s="227">
        <f>SUMIF('Fund Pool raw data'!$H$2:$H$95,D50,'Fund Pool raw data'!$K$2:$K$95)/63.5</f>
        <v>7.874015748031496E-3</v>
      </c>
      <c r="I50" s="267">
        <v>11</v>
      </c>
      <c r="J50" s="267">
        <v>2020</v>
      </c>
      <c r="K50" s="267" t="s">
        <v>2</v>
      </c>
      <c r="L50" s="267">
        <v>18</v>
      </c>
      <c r="M50" s="267">
        <v>3</v>
      </c>
      <c r="N50" s="267">
        <v>0.1</v>
      </c>
      <c r="O50" s="267"/>
      <c r="P50" s="267"/>
      <c r="Q50" s="267">
        <v>0</v>
      </c>
      <c r="R50" s="267" t="s">
        <v>628</v>
      </c>
      <c r="T50" s="17">
        <v>18</v>
      </c>
      <c r="U50" s="220">
        <v>0.14000000000000001</v>
      </c>
      <c r="V50" s="15" t="s">
        <v>628</v>
      </c>
      <c r="AA50" s="15">
        <v>2019</v>
      </c>
      <c r="AB50" s="15" t="s">
        <v>3</v>
      </c>
      <c r="AC50" s="17">
        <v>18</v>
      </c>
      <c r="AD50" s="15">
        <v>1</v>
      </c>
      <c r="AE50" s="220">
        <v>0.02</v>
      </c>
      <c r="AF50" s="131">
        <v>1</v>
      </c>
      <c r="AG50" s="131">
        <v>50</v>
      </c>
      <c r="AH50" s="15" t="s">
        <v>628</v>
      </c>
      <c r="AM50" s="153">
        <v>22</v>
      </c>
      <c r="AN50" s="154">
        <v>0.1</v>
      </c>
      <c r="AQ50" s="144">
        <v>22</v>
      </c>
      <c r="AR50" s="144">
        <v>0.1</v>
      </c>
    </row>
    <row r="51" spans="1:44" ht="15" x14ac:dyDescent="0.2">
      <c r="A51" s="25"/>
      <c r="B51" s="25"/>
      <c r="C51" s="213"/>
      <c r="D51" s="362">
        <f>VLOOKUP(F51,'Fund Pool raw data'!N$2:O$31,2,FALSE)</f>
        <v>22</v>
      </c>
      <c r="E51" s="33" t="s">
        <v>83</v>
      </c>
      <c r="F51" s="234" t="s">
        <v>891</v>
      </c>
      <c r="G51" s="227">
        <f>SUMIF('Fund Pool raw data'!$H$2:$H$95,D51,'Fund Pool raw data'!$K$2:$K$95)/63.5</f>
        <v>7.874015748031496E-3</v>
      </c>
      <c r="I51" s="267">
        <v>12</v>
      </c>
      <c r="J51" s="267">
        <v>2020</v>
      </c>
      <c r="K51" s="267" t="s">
        <v>3</v>
      </c>
      <c r="L51" s="267">
        <v>6</v>
      </c>
      <c r="M51" s="267">
        <v>4</v>
      </c>
      <c r="N51" s="267">
        <v>0.15</v>
      </c>
      <c r="O51" s="267"/>
      <c r="P51" s="267"/>
      <c r="Q51" s="267">
        <v>0</v>
      </c>
      <c r="R51" s="267" t="s">
        <v>628</v>
      </c>
      <c r="T51" s="17">
        <v>18</v>
      </c>
      <c r="U51" s="220">
        <v>0.14000000000000001</v>
      </c>
      <c r="V51" s="15" t="s">
        <v>628</v>
      </c>
      <c r="AA51" s="15">
        <v>2019</v>
      </c>
      <c r="AB51" s="15" t="s">
        <v>260</v>
      </c>
      <c r="AC51" s="17">
        <v>18</v>
      </c>
      <c r="AD51" s="15">
        <v>1</v>
      </c>
      <c r="AE51" s="220">
        <v>0.14000000000000001</v>
      </c>
      <c r="AF51" s="131">
        <v>2</v>
      </c>
      <c r="AG51" s="131">
        <v>40</v>
      </c>
      <c r="AH51" s="15" t="s">
        <v>628</v>
      </c>
      <c r="AM51" s="153">
        <v>25</v>
      </c>
      <c r="AN51" s="144">
        <v>0.15</v>
      </c>
      <c r="AQ51" s="144">
        <v>25</v>
      </c>
      <c r="AR51" s="144">
        <v>0.15</v>
      </c>
    </row>
    <row r="52" spans="1:44" ht="15" x14ac:dyDescent="0.2">
      <c r="A52" s="25"/>
      <c r="B52" s="25"/>
      <c r="C52" s="213"/>
      <c r="D52" s="362"/>
      <c r="E52" s="361"/>
      <c r="F52" s="234"/>
      <c r="G52" s="227"/>
      <c r="I52" s="267">
        <v>13</v>
      </c>
      <c r="J52" s="267">
        <v>2020</v>
      </c>
      <c r="K52" s="267" t="s">
        <v>3</v>
      </c>
      <c r="L52" s="267">
        <v>22</v>
      </c>
      <c r="M52" s="267">
        <v>5</v>
      </c>
      <c r="N52" s="267">
        <v>0.02</v>
      </c>
      <c r="O52" s="267"/>
      <c r="P52" s="267"/>
      <c r="Q52" s="267">
        <v>0</v>
      </c>
      <c r="R52" s="267" t="s">
        <v>628</v>
      </c>
      <c r="T52" s="17">
        <v>6</v>
      </c>
      <c r="U52" s="220">
        <v>0.2</v>
      </c>
      <c r="V52" s="15" t="s">
        <v>628</v>
      </c>
      <c r="AA52" s="15">
        <v>2019</v>
      </c>
      <c r="AB52" s="15" t="s">
        <v>2</v>
      </c>
      <c r="AC52" s="17">
        <v>18</v>
      </c>
      <c r="AD52" s="15">
        <v>1</v>
      </c>
      <c r="AE52" s="220">
        <v>0.14000000000000001</v>
      </c>
      <c r="AF52" s="131">
        <v>2</v>
      </c>
      <c r="AG52" s="131">
        <v>2000</v>
      </c>
      <c r="AH52" s="15" t="s">
        <v>628</v>
      </c>
    </row>
    <row r="53" spans="1:44" ht="15" x14ac:dyDescent="0.2">
      <c r="A53" s="25"/>
      <c r="B53" s="25"/>
      <c r="C53" s="213" t="s">
        <v>934</v>
      </c>
      <c r="D53" s="362">
        <f>VLOOKUP(F53,'Fund Pool raw data'!N$2:O$31,2,FALSE)</f>
        <v>24</v>
      </c>
      <c r="E53" s="33" t="s">
        <v>83</v>
      </c>
      <c r="F53" s="234" t="s">
        <v>887</v>
      </c>
      <c r="G53" s="453">
        <f>SUMIF('Fund Pool raw data'!$H$2:$H$95,D53,'Fund Pool raw data'!$K$2:$K$95)/63.5</f>
        <v>1.5748031496062992E-2</v>
      </c>
      <c r="I53" s="267">
        <v>14</v>
      </c>
      <c r="J53" s="267">
        <v>2020</v>
      </c>
      <c r="K53" s="267" t="s">
        <v>260</v>
      </c>
      <c r="L53" s="267">
        <v>22</v>
      </c>
      <c r="M53" s="267">
        <v>5</v>
      </c>
      <c r="N53" s="267">
        <v>0.03</v>
      </c>
      <c r="O53" s="267"/>
      <c r="P53" s="267"/>
      <c r="Q53" s="267">
        <v>200</v>
      </c>
      <c r="R53" s="267" t="s">
        <v>628</v>
      </c>
      <c r="T53" s="17">
        <v>6</v>
      </c>
      <c r="U53" s="220">
        <v>0.06</v>
      </c>
      <c r="V53" s="15" t="s">
        <v>628</v>
      </c>
      <c r="AA53" s="15">
        <v>2019</v>
      </c>
      <c r="AB53" s="15" t="s">
        <v>3</v>
      </c>
      <c r="AC53" s="17">
        <v>6</v>
      </c>
      <c r="AD53" s="15">
        <v>2</v>
      </c>
      <c r="AE53" s="220">
        <v>0.2</v>
      </c>
      <c r="AF53" s="131">
        <v>5</v>
      </c>
      <c r="AG53" s="131">
        <v>400</v>
      </c>
      <c r="AH53" s="15" t="s">
        <v>628</v>
      </c>
    </row>
    <row r="54" spans="1:44" x14ac:dyDescent="0.2">
      <c r="G54" s="371">
        <f>SUM(G7:G53)</f>
        <v>0.99999999999999978</v>
      </c>
      <c r="I54" s="267">
        <v>15</v>
      </c>
      <c r="J54" s="267">
        <v>2020</v>
      </c>
      <c r="K54" s="267" t="s">
        <v>411</v>
      </c>
      <c r="L54" s="267">
        <v>22</v>
      </c>
      <c r="M54" s="267">
        <v>5</v>
      </c>
      <c r="N54" s="267">
        <v>0.01</v>
      </c>
      <c r="O54" s="267"/>
      <c r="P54" s="267"/>
      <c r="Q54" s="267">
        <v>0</v>
      </c>
      <c r="R54" s="267" t="s">
        <v>628</v>
      </c>
      <c r="T54" s="17">
        <v>22</v>
      </c>
      <c r="U54" s="220">
        <v>0.05</v>
      </c>
      <c r="V54" s="15" t="s">
        <v>628</v>
      </c>
      <c r="AA54" s="15">
        <v>2019</v>
      </c>
      <c r="AB54" s="15" t="s">
        <v>1</v>
      </c>
      <c r="AC54" s="17">
        <v>6</v>
      </c>
      <c r="AD54" s="15">
        <v>2</v>
      </c>
      <c r="AE54" s="220">
        <v>0.06</v>
      </c>
      <c r="AF54" s="131">
        <v>1</v>
      </c>
      <c r="AG54" s="131">
        <v>20</v>
      </c>
      <c r="AH54" s="15" t="s">
        <v>628</v>
      </c>
    </row>
    <row r="55" spans="1:44" x14ac:dyDescent="0.2">
      <c r="I55" s="267">
        <v>16</v>
      </c>
      <c r="J55" s="267">
        <v>2020</v>
      </c>
      <c r="K55" s="267" t="s">
        <v>2</v>
      </c>
      <c r="L55" s="267">
        <v>22</v>
      </c>
      <c r="M55" s="267">
        <v>5</v>
      </c>
      <c r="N55" s="267">
        <v>0.04</v>
      </c>
      <c r="O55" s="267"/>
      <c r="P55" s="267"/>
      <c r="Q55" s="267">
        <v>200</v>
      </c>
      <c r="R55" s="267" t="s">
        <v>628</v>
      </c>
      <c r="T55" s="17">
        <v>22</v>
      </c>
      <c r="U55" s="220">
        <v>0.03</v>
      </c>
      <c r="V55" s="15" t="s">
        <v>628</v>
      </c>
      <c r="AA55" s="15">
        <v>2019</v>
      </c>
      <c r="AB55" s="15" t="s">
        <v>3</v>
      </c>
      <c r="AC55" s="17">
        <v>22</v>
      </c>
      <c r="AD55" s="15">
        <v>3</v>
      </c>
      <c r="AE55" s="220">
        <v>0.05</v>
      </c>
      <c r="AF55" s="131">
        <v>5</v>
      </c>
      <c r="AG55" s="131">
        <v>50</v>
      </c>
      <c r="AH55" s="15" t="s">
        <v>628</v>
      </c>
    </row>
    <row r="56" spans="1:44" x14ac:dyDescent="0.2">
      <c r="I56" s="267">
        <v>17</v>
      </c>
      <c r="J56" s="267">
        <v>2020</v>
      </c>
      <c r="K56" s="267" t="s">
        <v>3</v>
      </c>
      <c r="L56" s="267">
        <v>10</v>
      </c>
      <c r="M56" s="267">
        <v>1</v>
      </c>
      <c r="N56" s="267">
        <v>0.35</v>
      </c>
      <c r="O56" s="267"/>
      <c r="P56" s="267"/>
      <c r="Q56" s="267">
        <v>100</v>
      </c>
      <c r="R56" s="267" t="s">
        <v>629</v>
      </c>
      <c r="T56" s="17">
        <v>22</v>
      </c>
      <c r="U56" s="220">
        <v>0.03</v>
      </c>
      <c r="V56" s="15" t="s">
        <v>628</v>
      </c>
      <c r="AA56" s="15">
        <v>2019</v>
      </c>
      <c r="AB56" s="15" t="s">
        <v>260</v>
      </c>
      <c r="AC56" s="17">
        <v>22</v>
      </c>
      <c r="AD56" s="15">
        <v>3</v>
      </c>
      <c r="AE56" s="220">
        <v>0.03</v>
      </c>
      <c r="AF56" s="131">
        <v>1</v>
      </c>
      <c r="AG56" s="131">
        <v>20</v>
      </c>
      <c r="AH56" s="15" t="s">
        <v>628</v>
      </c>
    </row>
    <row r="57" spans="1:44" x14ac:dyDescent="0.2">
      <c r="I57" s="267">
        <v>18</v>
      </c>
      <c r="J57" s="267">
        <v>2020</v>
      </c>
      <c r="K57" s="267" t="s">
        <v>2</v>
      </c>
      <c r="L57" s="267">
        <v>18</v>
      </c>
      <c r="M57" s="267">
        <v>2</v>
      </c>
      <c r="N57" s="267">
        <v>0.2</v>
      </c>
      <c r="O57" s="267"/>
      <c r="P57" s="267"/>
      <c r="Q57" s="267">
        <v>1000</v>
      </c>
      <c r="R57" s="267" t="s">
        <v>629</v>
      </c>
      <c r="T57" s="17">
        <v>22</v>
      </c>
      <c r="U57" s="220">
        <v>0.03</v>
      </c>
      <c r="V57" s="15" t="s">
        <v>628</v>
      </c>
      <c r="AA57" s="15">
        <v>2019</v>
      </c>
      <c r="AB57" s="15" t="s">
        <v>411</v>
      </c>
      <c r="AC57" s="17">
        <v>22</v>
      </c>
      <c r="AD57" s="15">
        <v>3</v>
      </c>
      <c r="AE57" s="220">
        <v>0.03</v>
      </c>
      <c r="AF57" s="131">
        <v>1</v>
      </c>
      <c r="AG57" s="131">
        <v>2</v>
      </c>
      <c r="AH57" s="15" t="s">
        <v>628</v>
      </c>
    </row>
    <row r="58" spans="1:44" x14ac:dyDescent="0.2">
      <c r="I58" s="267">
        <v>19</v>
      </c>
      <c r="J58" s="267">
        <v>2020</v>
      </c>
      <c r="K58" s="267" t="s">
        <v>260</v>
      </c>
      <c r="L58" s="267">
        <v>21</v>
      </c>
      <c r="M58" s="267">
        <v>3</v>
      </c>
      <c r="N58" s="267">
        <v>0.15</v>
      </c>
      <c r="O58" s="267"/>
      <c r="P58" s="267"/>
      <c r="Q58" s="267">
        <v>125</v>
      </c>
      <c r="R58" s="267" t="s">
        <v>629</v>
      </c>
      <c r="T58" s="17">
        <v>22</v>
      </c>
      <c r="U58" s="220">
        <v>0.04</v>
      </c>
      <c r="V58" s="15" t="s">
        <v>628</v>
      </c>
      <c r="AA58" s="15">
        <v>2019</v>
      </c>
      <c r="AB58" s="15" t="s">
        <v>1</v>
      </c>
      <c r="AC58" s="17">
        <v>22</v>
      </c>
      <c r="AD58" s="15">
        <v>3</v>
      </c>
      <c r="AE58" s="220">
        <v>0.03</v>
      </c>
      <c r="AF58" s="131">
        <v>1</v>
      </c>
      <c r="AG58" s="131">
        <v>15</v>
      </c>
      <c r="AH58" s="15" t="s">
        <v>628</v>
      </c>
    </row>
    <row r="59" spans="1:44" x14ac:dyDescent="0.2">
      <c r="I59" s="267">
        <v>20</v>
      </c>
      <c r="J59" s="267">
        <v>2020</v>
      </c>
      <c r="K59" s="267" t="s">
        <v>1</v>
      </c>
      <c r="L59" s="267">
        <v>6</v>
      </c>
      <c r="M59" s="267">
        <v>4</v>
      </c>
      <c r="N59" s="267">
        <v>0.15</v>
      </c>
      <c r="O59" s="267"/>
      <c r="P59" s="267"/>
      <c r="Q59" s="267">
        <v>1000</v>
      </c>
      <c r="R59" s="267" t="s">
        <v>629</v>
      </c>
      <c r="T59" s="17">
        <v>28</v>
      </c>
      <c r="U59" s="220">
        <v>0.05</v>
      </c>
      <c r="V59" s="15" t="s">
        <v>628</v>
      </c>
      <c r="AA59" s="15">
        <v>2019</v>
      </c>
      <c r="AB59" s="15" t="s">
        <v>2</v>
      </c>
      <c r="AC59" s="17">
        <v>22</v>
      </c>
      <c r="AD59" s="15">
        <v>3</v>
      </c>
      <c r="AE59" s="220">
        <v>0.04</v>
      </c>
      <c r="AF59" s="131">
        <v>2</v>
      </c>
      <c r="AG59" s="131">
        <v>100</v>
      </c>
      <c r="AH59" s="15" t="s">
        <v>628</v>
      </c>
    </row>
    <row r="60" spans="1:44" x14ac:dyDescent="0.2">
      <c r="I60" s="267">
        <v>21</v>
      </c>
      <c r="J60" s="267">
        <v>2020</v>
      </c>
      <c r="K60" s="267" t="s">
        <v>1</v>
      </c>
      <c r="L60" s="267">
        <v>16</v>
      </c>
      <c r="M60" s="267">
        <v>5</v>
      </c>
      <c r="N60" s="267">
        <v>0.15</v>
      </c>
      <c r="O60" s="267"/>
      <c r="P60" s="267"/>
      <c r="Q60" s="267">
        <v>1000</v>
      </c>
      <c r="R60" s="267" t="s">
        <v>629</v>
      </c>
      <c r="T60" s="17">
        <v>28</v>
      </c>
      <c r="U60" s="220">
        <v>0.05</v>
      </c>
      <c r="V60" s="15" t="s">
        <v>628</v>
      </c>
      <c r="AA60" s="15">
        <v>2019</v>
      </c>
      <c r="AB60" s="15" t="s">
        <v>3</v>
      </c>
      <c r="AC60" s="17">
        <v>28</v>
      </c>
      <c r="AD60" s="15">
        <v>4</v>
      </c>
      <c r="AE60" s="220">
        <v>0.05</v>
      </c>
      <c r="AF60" s="131">
        <v>5</v>
      </c>
      <c r="AG60" s="131">
        <v>35</v>
      </c>
      <c r="AH60" s="15" t="s">
        <v>628</v>
      </c>
    </row>
    <row r="61" spans="1:44" x14ac:dyDescent="0.2">
      <c r="I61" s="267">
        <v>22</v>
      </c>
      <c r="J61" s="267">
        <v>2020</v>
      </c>
      <c r="K61" s="267" t="s">
        <v>3</v>
      </c>
      <c r="L61" s="267">
        <v>6</v>
      </c>
      <c r="M61" s="267">
        <v>1</v>
      </c>
      <c r="N61" s="267">
        <v>0.05</v>
      </c>
      <c r="O61" s="267"/>
      <c r="P61" s="267"/>
      <c r="Q61" s="267">
        <v>40</v>
      </c>
      <c r="R61" s="267" t="s">
        <v>630</v>
      </c>
      <c r="T61" s="17">
        <v>28</v>
      </c>
      <c r="U61" s="220">
        <v>0.01</v>
      </c>
      <c r="V61" s="15" t="s">
        <v>628</v>
      </c>
      <c r="AA61" s="15">
        <v>2019</v>
      </c>
      <c r="AB61" s="15" t="s">
        <v>260</v>
      </c>
      <c r="AC61" s="17">
        <v>28</v>
      </c>
      <c r="AD61" s="15">
        <v>4</v>
      </c>
      <c r="AE61" s="220">
        <v>0.05</v>
      </c>
      <c r="AF61" s="131">
        <v>1</v>
      </c>
      <c r="AG61" s="131">
        <v>10</v>
      </c>
      <c r="AH61" s="15" t="s">
        <v>628</v>
      </c>
    </row>
    <row r="62" spans="1:44" x14ac:dyDescent="0.2">
      <c r="I62" s="267">
        <v>23</v>
      </c>
      <c r="J62" s="267">
        <v>2020</v>
      </c>
      <c r="K62" s="267" t="s">
        <v>1</v>
      </c>
      <c r="L62" s="267">
        <v>6</v>
      </c>
      <c r="M62" s="267">
        <v>1</v>
      </c>
      <c r="N62" s="267">
        <v>0.05</v>
      </c>
      <c r="O62" s="267"/>
      <c r="P62" s="267"/>
      <c r="Q62" s="267">
        <v>20</v>
      </c>
      <c r="R62" s="267" t="s">
        <v>630</v>
      </c>
      <c r="T62" s="17">
        <v>28</v>
      </c>
      <c r="U62" s="220">
        <v>0.05</v>
      </c>
      <c r="V62" s="15" t="s">
        <v>628</v>
      </c>
      <c r="AA62" s="15">
        <v>2019</v>
      </c>
      <c r="AB62" s="15" t="s">
        <v>411</v>
      </c>
      <c r="AC62" s="17">
        <v>28</v>
      </c>
      <c r="AD62" s="15">
        <v>4</v>
      </c>
      <c r="AE62" s="220">
        <v>0.01</v>
      </c>
      <c r="AF62" s="15">
        <v>1</v>
      </c>
      <c r="AG62" s="15">
        <v>2</v>
      </c>
      <c r="AH62" s="15" t="s">
        <v>628</v>
      </c>
    </row>
    <row r="63" spans="1:44" x14ac:dyDescent="0.2">
      <c r="I63" s="267">
        <v>24</v>
      </c>
      <c r="J63" s="267">
        <v>2020</v>
      </c>
      <c r="K63" s="271" t="s">
        <v>3</v>
      </c>
      <c r="L63" s="271">
        <v>11</v>
      </c>
      <c r="M63" s="271">
        <v>2</v>
      </c>
      <c r="N63" s="271">
        <v>0.1</v>
      </c>
      <c r="O63" s="271"/>
      <c r="P63" s="271"/>
      <c r="Q63" s="271">
        <v>1500</v>
      </c>
      <c r="R63" s="271" t="s">
        <v>630</v>
      </c>
      <c r="S63" s="220"/>
      <c r="T63" s="17">
        <v>28</v>
      </c>
      <c r="U63" s="220">
        <v>0.01</v>
      </c>
      <c r="V63" s="15" t="s">
        <v>628</v>
      </c>
      <c r="AA63" s="15">
        <v>2019</v>
      </c>
      <c r="AB63" s="15" t="s">
        <v>1</v>
      </c>
      <c r="AC63" s="17">
        <v>28</v>
      </c>
      <c r="AD63" s="15">
        <v>4</v>
      </c>
      <c r="AE63" s="220">
        <v>0.05</v>
      </c>
      <c r="AF63" s="15">
        <v>1</v>
      </c>
      <c r="AG63" s="15">
        <v>15</v>
      </c>
      <c r="AH63" s="15" t="s">
        <v>628</v>
      </c>
    </row>
    <row r="64" spans="1:44" x14ac:dyDescent="0.2">
      <c r="I64" s="267">
        <v>25</v>
      </c>
      <c r="J64" s="267">
        <v>2020</v>
      </c>
      <c r="K64" s="267" t="s">
        <v>411</v>
      </c>
      <c r="L64" s="267">
        <v>11</v>
      </c>
      <c r="M64" s="267">
        <v>2</v>
      </c>
      <c r="N64" s="267">
        <v>0.1</v>
      </c>
      <c r="O64" s="267"/>
      <c r="P64" s="267"/>
      <c r="Q64" s="267">
        <v>50</v>
      </c>
      <c r="R64" s="267" t="s">
        <v>630</v>
      </c>
      <c r="T64" s="17">
        <v>10</v>
      </c>
      <c r="U64" s="220">
        <v>0.08</v>
      </c>
      <c r="V64" s="15" t="s">
        <v>628</v>
      </c>
      <c r="AA64" s="15">
        <v>2019</v>
      </c>
      <c r="AB64" s="15" t="s">
        <v>2</v>
      </c>
      <c r="AC64" s="17">
        <v>28</v>
      </c>
      <c r="AD64" s="15">
        <v>4</v>
      </c>
      <c r="AE64" s="220">
        <v>0.01</v>
      </c>
      <c r="AF64" s="15">
        <v>2</v>
      </c>
      <c r="AG64" s="15">
        <v>100</v>
      </c>
      <c r="AH64" s="15" t="s">
        <v>628</v>
      </c>
    </row>
    <row r="65" spans="9:39" x14ac:dyDescent="0.2">
      <c r="I65" s="267">
        <v>26</v>
      </c>
      <c r="J65" s="267">
        <v>2020</v>
      </c>
      <c r="K65" s="267" t="s">
        <v>1</v>
      </c>
      <c r="L65" s="267">
        <v>11</v>
      </c>
      <c r="M65" s="267">
        <v>2</v>
      </c>
      <c r="N65" s="267">
        <v>0.1</v>
      </c>
      <c r="O65" s="267"/>
      <c r="P65" s="267"/>
      <c r="Q65" s="267">
        <v>120</v>
      </c>
      <c r="R65" s="267" t="s">
        <v>630</v>
      </c>
      <c r="T65" s="17">
        <v>10</v>
      </c>
      <c r="U65" s="220">
        <v>0.01</v>
      </c>
      <c r="V65" s="15" t="s">
        <v>628</v>
      </c>
      <c r="AA65" s="15">
        <v>2019</v>
      </c>
      <c r="AB65" s="15" t="s">
        <v>3</v>
      </c>
      <c r="AC65" s="17">
        <v>10</v>
      </c>
      <c r="AD65" s="15">
        <v>5</v>
      </c>
      <c r="AE65" s="220">
        <v>0.08</v>
      </c>
      <c r="AF65" s="131">
        <v>2</v>
      </c>
      <c r="AG65" s="131">
        <v>40</v>
      </c>
      <c r="AH65" s="15" t="s">
        <v>628</v>
      </c>
    </row>
    <row r="66" spans="9:39" x14ac:dyDescent="0.2">
      <c r="I66" s="267">
        <v>27</v>
      </c>
      <c r="J66" s="267">
        <v>2020</v>
      </c>
      <c r="K66" s="267" t="s">
        <v>3</v>
      </c>
      <c r="L66" s="267">
        <v>18</v>
      </c>
      <c r="M66" s="267">
        <v>3</v>
      </c>
      <c r="N66" s="267">
        <v>0.05</v>
      </c>
      <c r="O66" s="267"/>
      <c r="P66" s="267"/>
      <c r="Q66" s="267">
        <v>15</v>
      </c>
      <c r="R66" s="267" t="s">
        <v>630</v>
      </c>
      <c r="T66" s="17">
        <v>10</v>
      </c>
      <c r="U66" s="220">
        <v>0.25</v>
      </c>
      <c r="V66" s="15" t="s">
        <v>629</v>
      </c>
      <c r="AA66" s="15">
        <v>2019</v>
      </c>
      <c r="AB66" s="15" t="s">
        <v>1</v>
      </c>
      <c r="AC66" s="17">
        <v>10</v>
      </c>
      <c r="AD66" s="15">
        <v>5</v>
      </c>
      <c r="AE66" s="220">
        <v>0.01</v>
      </c>
      <c r="AF66" s="15">
        <v>1</v>
      </c>
      <c r="AG66" s="15">
        <v>20</v>
      </c>
      <c r="AH66" s="15" t="s">
        <v>628</v>
      </c>
    </row>
    <row r="67" spans="9:39" x14ac:dyDescent="0.2">
      <c r="I67" s="267">
        <v>28</v>
      </c>
      <c r="J67" s="267">
        <v>2020</v>
      </c>
      <c r="K67" s="267" t="s">
        <v>260</v>
      </c>
      <c r="L67" s="267">
        <v>18</v>
      </c>
      <c r="M67" s="267">
        <v>3</v>
      </c>
      <c r="N67" s="267">
        <v>0.2</v>
      </c>
      <c r="O67" s="267"/>
      <c r="P67" s="267"/>
      <c r="Q67" s="267">
        <v>60</v>
      </c>
      <c r="R67" s="267" t="s">
        <v>630</v>
      </c>
      <c r="T67" s="17">
        <v>13</v>
      </c>
      <c r="U67" s="220">
        <v>0.15</v>
      </c>
      <c r="V67" s="15" t="s">
        <v>629</v>
      </c>
      <c r="AA67" s="15">
        <v>2019</v>
      </c>
      <c r="AB67" s="15" t="s">
        <v>3</v>
      </c>
      <c r="AC67" s="17">
        <v>10</v>
      </c>
      <c r="AD67" s="15">
        <v>1</v>
      </c>
      <c r="AE67" s="220">
        <v>0.25</v>
      </c>
      <c r="AF67" s="15">
        <v>2</v>
      </c>
      <c r="AG67" s="15">
        <v>160</v>
      </c>
      <c r="AH67" s="15" t="s">
        <v>629</v>
      </c>
    </row>
    <row r="68" spans="9:39" x14ac:dyDescent="0.2">
      <c r="I68" s="267">
        <v>29</v>
      </c>
      <c r="J68" s="267">
        <v>2020</v>
      </c>
      <c r="K68" s="271" t="s">
        <v>1</v>
      </c>
      <c r="L68" s="271">
        <v>18</v>
      </c>
      <c r="M68" s="271">
        <v>3</v>
      </c>
      <c r="N68" s="271">
        <v>0.05</v>
      </c>
      <c r="O68" s="271"/>
      <c r="P68" s="271"/>
      <c r="Q68" s="271">
        <v>40</v>
      </c>
      <c r="R68" s="271" t="s">
        <v>630</v>
      </c>
      <c r="S68" s="220"/>
      <c r="T68" s="17">
        <v>18</v>
      </c>
      <c r="U68" s="220">
        <v>0.6</v>
      </c>
      <c r="V68" s="15" t="s">
        <v>629</v>
      </c>
      <c r="AA68" s="15">
        <v>2019</v>
      </c>
      <c r="AB68" s="15" t="s">
        <v>411</v>
      </c>
      <c r="AC68" s="17">
        <v>13</v>
      </c>
      <c r="AD68" s="15">
        <v>2</v>
      </c>
      <c r="AE68" s="220">
        <v>0.15</v>
      </c>
      <c r="AF68" s="15">
        <v>5</v>
      </c>
      <c r="AG68" s="15">
        <v>125</v>
      </c>
      <c r="AH68" s="15" t="s">
        <v>629</v>
      </c>
    </row>
    <row r="69" spans="9:39" x14ac:dyDescent="0.2">
      <c r="I69" s="267">
        <v>30</v>
      </c>
      <c r="J69" s="267">
        <v>2020</v>
      </c>
      <c r="K69" s="267" t="s">
        <v>3</v>
      </c>
      <c r="L69" s="267">
        <v>22</v>
      </c>
      <c r="M69" s="267">
        <v>4</v>
      </c>
      <c r="N69" s="267">
        <v>0.1</v>
      </c>
      <c r="O69" s="267"/>
      <c r="P69" s="267"/>
      <c r="Q69" s="267">
        <v>15</v>
      </c>
      <c r="R69" s="267" t="s">
        <v>630</v>
      </c>
      <c r="T69" s="17">
        <v>6</v>
      </c>
      <c r="U69" s="220">
        <v>0.05</v>
      </c>
      <c r="V69" s="15" t="s">
        <v>630</v>
      </c>
      <c r="AA69" s="15">
        <v>2019</v>
      </c>
      <c r="AB69" s="15" t="s">
        <v>260</v>
      </c>
      <c r="AC69" s="17">
        <v>18</v>
      </c>
      <c r="AD69" s="15">
        <v>3</v>
      </c>
      <c r="AE69" s="220">
        <v>0.6</v>
      </c>
      <c r="AF69" s="15">
        <v>5</v>
      </c>
      <c r="AG69" s="15">
        <v>60</v>
      </c>
      <c r="AH69" s="15" t="s">
        <v>629</v>
      </c>
    </row>
    <row r="70" spans="9:39" x14ac:dyDescent="0.2">
      <c r="I70" s="267">
        <v>31</v>
      </c>
      <c r="J70" s="267">
        <v>2020</v>
      </c>
      <c r="K70" s="267" t="s">
        <v>260</v>
      </c>
      <c r="L70" s="267">
        <v>22</v>
      </c>
      <c r="M70" s="267">
        <v>4</v>
      </c>
      <c r="N70" s="267">
        <v>0.05</v>
      </c>
      <c r="O70" s="267"/>
      <c r="P70" s="267"/>
      <c r="Q70" s="267">
        <v>100</v>
      </c>
      <c r="R70" s="267" t="s">
        <v>630</v>
      </c>
      <c r="T70" s="17">
        <v>6</v>
      </c>
      <c r="U70" s="220">
        <v>0.05</v>
      </c>
      <c r="V70" s="15" t="s">
        <v>630</v>
      </c>
      <c r="AA70" s="135">
        <v>2019</v>
      </c>
      <c r="AB70" s="135" t="s">
        <v>3</v>
      </c>
      <c r="AC70" s="136">
        <v>6</v>
      </c>
      <c r="AD70" s="135">
        <v>1</v>
      </c>
      <c r="AE70" s="224">
        <v>0.05</v>
      </c>
      <c r="AF70" s="225">
        <v>30</v>
      </c>
      <c r="AG70" s="215">
        <v>30</v>
      </c>
      <c r="AH70" s="135" t="s">
        <v>630</v>
      </c>
    </row>
    <row r="71" spans="9:39" x14ac:dyDescent="0.2">
      <c r="I71" s="267">
        <v>32</v>
      </c>
      <c r="J71" s="267">
        <v>2020</v>
      </c>
      <c r="K71" s="267" t="s">
        <v>411</v>
      </c>
      <c r="L71" s="267">
        <v>22</v>
      </c>
      <c r="M71" s="267">
        <v>4</v>
      </c>
      <c r="N71" s="267">
        <v>0.1</v>
      </c>
      <c r="O71" s="267"/>
      <c r="P71" s="267"/>
      <c r="Q71" s="267">
        <v>50</v>
      </c>
      <c r="R71" s="267" t="s">
        <v>630</v>
      </c>
      <c r="T71" s="17">
        <v>11</v>
      </c>
      <c r="U71" s="220">
        <v>0.05</v>
      </c>
      <c r="V71" s="15" t="s">
        <v>630</v>
      </c>
      <c r="AA71" s="135">
        <v>2019</v>
      </c>
      <c r="AB71" s="135" t="s">
        <v>1</v>
      </c>
      <c r="AC71" s="136">
        <v>6</v>
      </c>
      <c r="AD71" s="135">
        <v>1</v>
      </c>
      <c r="AE71" s="224">
        <v>0.05</v>
      </c>
      <c r="AF71" s="215">
        <v>2</v>
      </c>
      <c r="AG71" s="215">
        <v>20</v>
      </c>
      <c r="AH71" s="135" t="s">
        <v>630</v>
      </c>
    </row>
    <row r="72" spans="9:39" x14ac:dyDescent="0.2">
      <c r="I72" s="267">
        <v>33</v>
      </c>
      <c r="J72" s="267">
        <v>2020</v>
      </c>
      <c r="K72" s="267" t="s">
        <v>2</v>
      </c>
      <c r="L72" s="267">
        <v>10</v>
      </c>
      <c r="M72" s="267">
        <v>5</v>
      </c>
      <c r="N72" s="267">
        <v>0.05</v>
      </c>
      <c r="O72" s="267"/>
      <c r="P72" s="267"/>
      <c r="Q72" s="267">
        <v>20</v>
      </c>
      <c r="R72" s="267" t="s">
        <v>630</v>
      </c>
      <c r="T72" s="17">
        <v>13</v>
      </c>
      <c r="U72" s="220">
        <v>0.25</v>
      </c>
      <c r="V72" s="15" t="s">
        <v>630</v>
      </c>
      <c r="AA72" s="135">
        <v>2019</v>
      </c>
      <c r="AB72" s="135" t="s">
        <v>3</v>
      </c>
      <c r="AC72" s="136">
        <v>11</v>
      </c>
      <c r="AD72" s="135">
        <v>2</v>
      </c>
      <c r="AE72" s="224">
        <v>0.05</v>
      </c>
      <c r="AF72" s="215">
        <v>30</v>
      </c>
      <c r="AG72" s="215">
        <v>30</v>
      </c>
      <c r="AH72" s="135" t="s">
        <v>630</v>
      </c>
    </row>
    <row r="73" spans="9:39" x14ac:dyDescent="0.2">
      <c r="I73" s="267">
        <v>34</v>
      </c>
      <c r="J73" s="267">
        <v>2020</v>
      </c>
      <c r="K73" s="267" t="s">
        <v>3</v>
      </c>
      <c r="L73" s="267">
        <v>6</v>
      </c>
      <c r="M73" s="267">
        <v>1</v>
      </c>
      <c r="N73" s="267">
        <v>0.5</v>
      </c>
      <c r="O73" s="267"/>
      <c r="P73" s="267"/>
      <c r="Q73" s="267">
        <v>3600</v>
      </c>
      <c r="R73" s="267" t="s">
        <v>631</v>
      </c>
      <c r="T73" s="17">
        <v>21</v>
      </c>
      <c r="U73" s="220">
        <v>0.3</v>
      </c>
      <c r="V73" s="15" t="s">
        <v>630</v>
      </c>
      <c r="AA73" s="135">
        <v>2019</v>
      </c>
      <c r="AB73" s="135" t="s">
        <v>411</v>
      </c>
      <c r="AC73" s="136">
        <v>13</v>
      </c>
      <c r="AD73" s="135">
        <v>2</v>
      </c>
      <c r="AE73" s="224">
        <v>0.25</v>
      </c>
      <c r="AF73" s="215">
        <v>5</v>
      </c>
      <c r="AG73" s="215">
        <v>1</v>
      </c>
      <c r="AH73" s="135" t="s">
        <v>630</v>
      </c>
    </row>
    <row r="74" spans="9:39" x14ac:dyDescent="0.2">
      <c r="I74" s="267">
        <v>35</v>
      </c>
      <c r="J74" s="267">
        <v>2020</v>
      </c>
      <c r="K74" s="267" t="s">
        <v>2</v>
      </c>
      <c r="L74" s="267">
        <v>6</v>
      </c>
      <c r="M74" s="267">
        <v>1</v>
      </c>
      <c r="N74" s="267">
        <v>0.05</v>
      </c>
      <c r="O74" s="267"/>
      <c r="P74" s="267"/>
      <c r="Q74" s="267">
        <v>250</v>
      </c>
      <c r="R74" s="267" t="s">
        <v>631</v>
      </c>
      <c r="T74" s="17">
        <v>22</v>
      </c>
      <c r="U74" s="220">
        <v>0.05</v>
      </c>
      <c r="V74" s="15" t="s">
        <v>630</v>
      </c>
      <c r="AA74" s="135">
        <v>2019</v>
      </c>
      <c r="AB74" s="135" t="s">
        <v>260</v>
      </c>
      <c r="AC74" s="136">
        <v>21</v>
      </c>
      <c r="AD74" s="135">
        <v>3</v>
      </c>
      <c r="AE74" s="224">
        <v>0.3</v>
      </c>
      <c r="AF74" s="225">
        <v>0.06</v>
      </c>
      <c r="AG74" s="215">
        <v>10</v>
      </c>
      <c r="AH74" s="135" t="s">
        <v>630</v>
      </c>
      <c r="AL74" s="17"/>
    </row>
    <row r="75" spans="9:39" x14ac:dyDescent="0.2">
      <c r="I75" s="267">
        <v>36</v>
      </c>
      <c r="J75" s="267">
        <v>2020</v>
      </c>
      <c r="K75" s="267" t="s">
        <v>260</v>
      </c>
      <c r="L75" s="267">
        <v>18</v>
      </c>
      <c r="M75" s="267">
        <v>2</v>
      </c>
      <c r="N75" s="267">
        <v>0.2</v>
      </c>
      <c r="O75" s="267"/>
      <c r="P75" s="267"/>
      <c r="Q75" s="267">
        <v>150</v>
      </c>
      <c r="R75" s="267" t="s">
        <v>631</v>
      </c>
      <c r="T75" s="17">
        <v>22</v>
      </c>
      <c r="U75" s="220">
        <v>0.05</v>
      </c>
      <c r="V75" s="15" t="s">
        <v>630</v>
      </c>
      <c r="AA75" s="135">
        <v>2019</v>
      </c>
      <c r="AB75" s="135" t="s">
        <v>3</v>
      </c>
      <c r="AC75" s="136">
        <v>22</v>
      </c>
      <c r="AD75" s="135">
        <v>4</v>
      </c>
      <c r="AE75" s="224">
        <v>0.05</v>
      </c>
      <c r="AF75" s="215">
        <v>30</v>
      </c>
      <c r="AG75" s="215">
        <v>30</v>
      </c>
      <c r="AH75" s="135" t="s">
        <v>630</v>
      </c>
    </row>
    <row r="76" spans="9:39" x14ac:dyDescent="0.2">
      <c r="I76" s="267">
        <v>37</v>
      </c>
      <c r="J76" s="267">
        <v>2020</v>
      </c>
      <c r="K76" s="267" t="s">
        <v>1</v>
      </c>
      <c r="L76" s="267">
        <v>18</v>
      </c>
      <c r="M76" s="267">
        <v>2</v>
      </c>
      <c r="N76" s="267">
        <v>0.1</v>
      </c>
      <c r="O76" s="267"/>
      <c r="P76" s="267"/>
      <c r="Q76" s="267">
        <v>40</v>
      </c>
      <c r="R76" s="267" t="s">
        <v>631</v>
      </c>
      <c r="T76" s="17">
        <v>22</v>
      </c>
      <c r="U76" s="220">
        <v>0.05</v>
      </c>
      <c r="V76" s="15" t="s">
        <v>630</v>
      </c>
      <c r="AA76" s="135">
        <v>2019</v>
      </c>
      <c r="AB76" s="135" t="s">
        <v>260</v>
      </c>
      <c r="AC76" s="136">
        <v>22</v>
      </c>
      <c r="AD76" s="135">
        <v>4</v>
      </c>
      <c r="AE76" s="224">
        <v>0.05</v>
      </c>
      <c r="AF76" s="215">
        <v>6</v>
      </c>
      <c r="AG76" s="215">
        <v>10</v>
      </c>
      <c r="AH76" s="135" t="s">
        <v>630</v>
      </c>
      <c r="AL76" s="17"/>
    </row>
    <row r="77" spans="9:39" x14ac:dyDescent="0.2">
      <c r="I77" s="267">
        <v>38</v>
      </c>
      <c r="J77" s="267">
        <v>2020</v>
      </c>
      <c r="K77" s="267" t="s">
        <v>2</v>
      </c>
      <c r="L77" s="267">
        <v>18</v>
      </c>
      <c r="M77" s="267">
        <v>2</v>
      </c>
      <c r="N77" s="267">
        <v>0.1</v>
      </c>
      <c r="O77" s="267"/>
      <c r="P77" s="267"/>
      <c r="Q77" s="267">
        <v>400</v>
      </c>
      <c r="R77" s="267" t="s">
        <v>631</v>
      </c>
      <c r="T77" s="17">
        <v>18</v>
      </c>
      <c r="U77" s="220">
        <v>0.05</v>
      </c>
      <c r="V77" s="15" t="s">
        <v>630</v>
      </c>
      <c r="AA77" s="135">
        <v>2019</v>
      </c>
      <c r="AB77" s="135" t="s">
        <v>1</v>
      </c>
      <c r="AC77" s="136">
        <v>22</v>
      </c>
      <c r="AD77" s="135">
        <v>4</v>
      </c>
      <c r="AE77" s="224">
        <v>0.05</v>
      </c>
      <c r="AF77" s="215">
        <v>2</v>
      </c>
      <c r="AG77" s="215">
        <v>20</v>
      </c>
      <c r="AH77" s="135" t="s">
        <v>630</v>
      </c>
    </row>
    <row r="78" spans="9:39" x14ac:dyDescent="0.2">
      <c r="I78" s="267">
        <v>39</v>
      </c>
      <c r="J78" s="267">
        <v>2020</v>
      </c>
      <c r="K78" s="271" t="s">
        <v>3</v>
      </c>
      <c r="L78" s="271">
        <v>11</v>
      </c>
      <c r="M78" s="271">
        <v>3</v>
      </c>
      <c r="N78" s="271">
        <v>0.05</v>
      </c>
      <c r="O78" s="271"/>
      <c r="P78" s="271"/>
      <c r="Q78" s="271">
        <v>800</v>
      </c>
      <c r="R78" s="271" t="s">
        <v>631</v>
      </c>
      <c r="S78" s="220"/>
      <c r="T78" s="17">
        <v>10</v>
      </c>
      <c r="U78" s="220">
        <v>0.1</v>
      </c>
      <c r="V78" s="15" t="s">
        <v>630</v>
      </c>
      <c r="AA78" s="135">
        <v>2019</v>
      </c>
      <c r="AB78" s="135" t="s">
        <v>3</v>
      </c>
      <c r="AC78" s="136">
        <v>18</v>
      </c>
      <c r="AD78" s="135">
        <v>5</v>
      </c>
      <c r="AE78" s="224">
        <v>0.05</v>
      </c>
      <c r="AF78" s="215">
        <v>30</v>
      </c>
      <c r="AG78" s="215">
        <v>30</v>
      </c>
      <c r="AH78" s="135" t="s">
        <v>630</v>
      </c>
    </row>
    <row r="79" spans="9:39" x14ac:dyDescent="0.2">
      <c r="I79" s="267">
        <v>40</v>
      </c>
      <c r="J79" s="267">
        <v>2020</v>
      </c>
      <c r="K79" s="267" t="s">
        <v>3</v>
      </c>
      <c r="L79" s="267">
        <v>11</v>
      </c>
      <c r="M79" s="267">
        <v>1</v>
      </c>
      <c r="N79" s="267">
        <v>0.03</v>
      </c>
      <c r="O79" s="267"/>
      <c r="P79" s="267"/>
      <c r="Q79" s="267">
        <v>0</v>
      </c>
      <c r="R79" s="267" t="s">
        <v>632</v>
      </c>
      <c r="T79" s="17">
        <v>6</v>
      </c>
      <c r="U79" s="220">
        <v>0.5</v>
      </c>
      <c r="V79" s="15" t="s">
        <v>631</v>
      </c>
      <c r="AA79" s="135">
        <v>2019</v>
      </c>
      <c r="AB79" s="135" t="s">
        <v>3</v>
      </c>
      <c r="AC79" s="136">
        <v>10</v>
      </c>
      <c r="AD79" s="135">
        <v>6</v>
      </c>
      <c r="AE79" s="224">
        <v>0.1</v>
      </c>
      <c r="AF79" s="215">
        <v>30</v>
      </c>
      <c r="AG79" s="215">
        <v>30</v>
      </c>
      <c r="AH79" s="135" t="s">
        <v>630</v>
      </c>
    </row>
    <row r="80" spans="9:39" x14ac:dyDescent="0.2">
      <c r="I80" s="267">
        <v>41</v>
      </c>
      <c r="J80" s="267">
        <v>2020</v>
      </c>
      <c r="K80" s="267" t="s">
        <v>411</v>
      </c>
      <c r="L80" s="267">
        <v>11</v>
      </c>
      <c r="M80" s="267">
        <v>1</v>
      </c>
      <c r="N80" s="267">
        <v>0.14000000000000001</v>
      </c>
      <c r="O80" s="267"/>
      <c r="P80" s="267"/>
      <c r="Q80" s="267">
        <v>0</v>
      </c>
      <c r="R80" s="267" t="s">
        <v>632</v>
      </c>
      <c r="T80" s="17">
        <v>18</v>
      </c>
      <c r="U80" s="220">
        <v>0.25</v>
      </c>
      <c r="V80" s="15" t="s">
        <v>631</v>
      </c>
      <c r="AA80" s="15">
        <v>2019</v>
      </c>
      <c r="AB80" s="15" t="s">
        <v>3</v>
      </c>
      <c r="AC80" s="17">
        <v>6</v>
      </c>
      <c r="AD80" s="15">
        <v>1</v>
      </c>
      <c r="AE80" s="220">
        <v>0.5</v>
      </c>
      <c r="AF80" s="15">
        <v>5</v>
      </c>
      <c r="AG80" s="15">
        <v>300</v>
      </c>
      <c r="AH80" s="15" t="s">
        <v>631</v>
      </c>
      <c r="AM80" s="17"/>
    </row>
    <row r="81" spans="9:40" x14ac:dyDescent="0.2">
      <c r="I81" s="267">
        <v>42</v>
      </c>
      <c r="J81" s="267">
        <v>2020</v>
      </c>
      <c r="K81" s="267" t="s">
        <v>1</v>
      </c>
      <c r="L81" s="267">
        <v>11</v>
      </c>
      <c r="M81" s="267">
        <v>1</v>
      </c>
      <c r="N81" s="267">
        <v>0.03</v>
      </c>
      <c r="O81" s="267"/>
      <c r="P81" s="267"/>
      <c r="Q81" s="267">
        <v>0</v>
      </c>
      <c r="R81" s="267" t="s">
        <v>632</v>
      </c>
      <c r="T81" s="17">
        <v>18</v>
      </c>
      <c r="U81" s="220">
        <v>0.1</v>
      </c>
      <c r="V81" s="15" t="s">
        <v>631</v>
      </c>
      <c r="AA81" s="15">
        <v>2019</v>
      </c>
      <c r="AB81" s="15" t="s">
        <v>260</v>
      </c>
      <c r="AC81" s="17">
        <v>18</v>
      </c>
      <c r="AD81" s="15">
        <v>2</v>
      </c>
      <c r="AE81" s="220">
        <v>0.25</v>
      </c>
      <c r="AF81" s="15">
        <v>4</v>
      </c>
      <c r="AG81" s="15">
        <v>10</v>
      </c>
      <c r="AH81" s="15" t="s">
        <v>631</v>
      </c>
      <c r="AM81" s="17"/>
      <c r="AN81" s="130"/>
    </row>
    <row r="82" spans="9:40" x14ac:dyDescent="0.2">
      <c r="I82" s="267">
        <v>43</v>
      </c>
      <c r="J82" s="267">
        <v>2020</v>
      </c>
      <c r="K82" s="267" t="s">
        <v>3</v>
      </c>
      <c r="L82" s="267">
        <v>13</v>
      </c>
      <c r="M82" s="267">
        <v>2</v>
      </c>
      <c r="N82" s="267">
        <v>0.02</v>
      </c>
      <c r="O82" s="267"/>
      <c r="P82" s="267"/>
      <c r="Q82" s="267">
        <v>0</v>
      </c>
      <c r="R82" s="267" t="s">
        <v>632</v>
      </c>
      <c r="T82" s="17">
        <v>18</v>
      </c>
      <c r="U82" s="220">
        <v>0.1</v>
      </c>
      <c r="V82" s="15" t="s">
        <v>631</v>
      </c>
      <c r="AA82" s="15">
        <v>2019</v>
      </c>
      <c r="AB82" s="15" t="s">
        <v>1</v>
      </c>
      <c r="AC82" s="17">
        <v>18</v>
      </c>
      <c r="AD82" s="15">
        <v>2</v>
      </c>
      <c r="AE82" s="220">
        <v>0.1</v>
      </c>
      <c r="AF82" s="15">
        <v>1</v>
      </c>
      <c r="AG82" s="15">
        <v>40</v>
      </c>
      <c r="AH82" s="15" t="s">
        <v>631</v>
      </c>
      <c r="AL82" s="130"/>
      <c r="AM82" s="17"/>
      <c r="AN82" s="130"/>
    </row>
    <row r="83" spans="9:40" x14ac:dyDescent="0.2">
      <c r="I83" s="267">
        <v>44</v>
      </c>
      <c r="J83" s="267">
        <v>2020</v>
      </c>
      <c r="K83" s="271" t="s">
        <v>411</v>
      </c>
      <c r="L83" s="271">
        <v>13</v>
      </c>
      <c r="M83" s="271">
        <v>2</v>
      </c>
      <c r="N83" s="271">
        <v>0.06</v>
      </c>
      <c r="O83" s="271"/>
      <c r="P83" s="271"/>
      <c r="Q83" s="271">
        <v>0</v>
      </c>
      <c r="R83" s="271" t="s">
        <v>632</v>
      </c>
      <c r="S83" s="220"/>
      <c r="T83" s="17">
        <v>11</v>
      </c>
      <c r="U83" s="220">
        <v>0.05</v>
      </c>
      <c r="V83" s="15" t="s">
        <v>631</v>
      </c>
      <c r="AA83" s="15">
        <v>2019</v>
      </c>
      <c r="AB83" s="15" t="s">
        <v>2</v>
      </c>
      <c r="AC83" s="17">
        <v>18</v>
      </c>
      <c r="AD83" s="15">
        <v>2</v>
      </c>
      <c r="AE83" s="220">
        <v>0.1</v>
      </c>
      <c r="AF83" s="15">
        <v>1</v>
      </c>
      <c r="AG83" s="15">
        <v>1500</v>
      </c>
      <c r="AH83" s="15" t="s">
        <v>631</v>
      </c>
      <c r="AL83" s="130"/>
      <c r="AM83" s="123"/>
      <c r="AN83" s="130"/>
    </row>
    <row r="84" spans="9:40" x14ac:dyDescent="0.2">
      <c r="I84" s="267">
        <v>45</v>
      </c>
      <c r="J84" s="267">
        <v>2020</v>
      </c>
      <c r="K84" s="267" t="s">
        <v>1</v>
      </c>
      <c r="L84" s="267">
        <v>13</v>
      </c>
      <c r="M84" s="267">
        <v>2</v>
      </c>
      <c r="N84" s="267">
        <v>0.03</v>
      </c>
      <c r="O84" s="267"/>
      <c r="P84" s="267"/>
      <c r="Q84" s="267">
        <v>0</v>
      </c>
      <c r="R84" s="267" t="s">
        <v>632</v>
      </c>
      <c r="T84" s="17">
        <v>1</v>
      </c>
      <c r="U84" s="220">
        <v>0.3</v>
      </c>
      <c r="V84" s="15" t="s">
        <v>633</v>
      </c>
      <c r="AA84" s="15">
        <v>2019</v>
      </c>
      <c r="AB84" s="15" t="s">
        <v>3</v>
      </c>
      <c r="AC84" s="17">
        <v>11</v>
      </c>
      <c r="AD84" s="15">
        <v>3</v>
      </c>
      <c r="AE84" s="220">
        <v>0.05</v>
      </c>
      <c r="AF84" s="15">
        <v>2</v>
      </c>
      <c r="AG84" s="15">
        <v>400</v>
      </c>
      <c r="AH84" s="15" t="s">
        <v>631</v>
      </c>
      <c r="AM84" s="17"/>
      <c r="AN84" s="130"/>
    </row>
    <row r="85" spans="9:40" x14ac:dyDescent="0.2">
      <c r="I85" s="267">
        <v>46</v>
      </c>
      <c r="J85" s="267">
        <v>2020</v>
      </c>
      <c r="K85" s="267" t="s">
        <v>260</v>
      </c>
      <c r="L85" s="267">
        <v>16</v>
      </c>
      <c r="M85" s="267">
        <v>3</v>
      </c>
      <c r="N85" s="267">
        <v>0.03</v>
      </c>
      <c r="O85" s="267"/>
      <c r="P85" s="267"/>
      <c r="Q85" s="267">
        <v>0</v>
      </c>
      <c r="R85" s="267" t="s">
        <v>632</v>
      </c>
      <c r="T85" s="17">
        <v>10</v>
      </c>
      <c r="U85" s="220">
        <v>0.3</v>
      </c>
      <c r="V85" s="15" t="s">
        <v>633</v>
      </c>
      <c r="AA85" s="15">
        <v>2019</v>
      </c>
      <c r="AB85" s="15" t="s">
        <v>3</v>
      </c>
      <c r="AC85" s="17">
        <v>1</v>
      </c>
      <c r="AD85" s="15">
        <v>1</v>
      </c>
      <c r="AE85" s="220">
        <v>0.3</v>
      </c>
      <c r="AF85" s="15">
        <v>4</v>
      </c>
      <c r="AG85" s="15">
        <v>600</v>
      </c>
      <c r="AH85" s="15" t="s">
        <v>633</v>
      </c>
      <c r="AM85" s="17"/>
      <c r="AN85" s="130"/>
    </row>
    <row r="86" spans="9:40" x14ac:dyDescent="0.2">
      <c r="I86" s="267">
        <v>47</v>
      </c>
      <c r="J86" s="267">
        <v>2020</v>
      </c>
      <c r="K86" s="267" t="s">
        <v>3</v>
      </c>
      <c r="L86" s="267">
        <v>22</v>
      </c>
      <c r="M86" s="267">
        <v>4</v>
      </c>
      <c r="N86" s="267">
        <v>0.08</v>
      </c>
      <c r="O86" s="267"/>
      <c r="P86" s="267"/>
      <c r="Q86" s="267">
        <v>0</v>
      </c>
      <c r="R86" s="267" t="s">
        <v>632</v>
      </c>
      <c r="T86" s="17">
        <v>10</v>
      </c>
      <c r="U86" s="220">
        <v>0.1</v>
      </c>
      <c r="V86" s="15" t="s">
        <v>633</v>
      </c>
      <c r="AA86" s="15">
        <v>2019</v>
      </c>
      <c r="AB86" s="15" t="s">
        <v>3</v>
      </c>
      <c r="AC86" s="17">
        <v>10</v>
      </c>
      <c r="AD86" s="15">
        <v>2</v>
      </c>
      <c r="AE86" s="220">
        <v>0.3</v>
      </c>
      <c r="AF86" s="15">
        <v>10</v>
      </c>
      <c r="AG86" s="15">
        <v>50</v>
      </c>
      <c r="AH86" s="15" t="s">
        <v>633</v>
      </c>
      <c r="AM86" s="17"/>
      <c r="AN86" s="130"/>
    </row>
    <row r="87" spans="9:40" x14ac:dyDescent="0.2">
      <c r="I87" s="267">
        <v>48</v>
      </c>
      <c r="J87" s="267">
        <v>2020</v>
      </c>
      <c r="K87" s="267" t="s">
        <v>260</v>
      </c>
      <c r="L87" s="267">
        <v>22</v>
      </c>
      <c r="M87" s="267">
        <v>4</v>
      </c>
      <c r="N87" s="267">
        <v>7.0000000000000007E-2</v>
      </c>
      <c r="O87" s="267"/>
      <c r="P87" s="267"/>
      <c r="Q87" s="267">
        <v>0</v>
      </c>
      <c r="R87" s="267" t="s">
        <v>632</v>
      </c>
      <c r="T87" s="17">
        <v>11</v>
      </c>
      <c r="U87" s="220">
        <v>0.05</v>
      </c>
      <c r="V87" s="15" t="s">
        <v>633</v>
      </c>
      <c r="AA87" s="15">
        <v>2019</v>
      </c>
      <c r="AB87" s="15" t="s">
        <v>1</v>
      </c>
      <c r="AC87" s="17">
        <v>10</v>
      </c>
      <c r="AD87" s="15">
        <v>2</v>
      </c>
      <c r="AE87" s="220">
        <v>0.1</v>
      </c>
      <c r="AF87" s="15">
        <v>2</v>
      </c>
      <c r="AG87" s="15">
        <v>40</v>
      </c>
      <c r="AH87" s="15" t="s">
        <v>633</v>
      </c>
      <c r="AM87" s="17"/>
      <c r="AN87" s="130"/>
    </row>
    <row r="88" spans="9:40" x14ac:dyDescent="0.2">
      <c r="I88" s="267">
        <v>49</v>
      </c>
      <c r="J88" s="267">
        <v>2020</v>
      </c>
      <c r="K88" s="267" t="s">
        <v>411</v>
      </c>
      <c r="L88" s="267">
        <v>22</v>
      </c>
      <c r="M88" s="267">
        <v>4</v>
      </c>
      <c r="N88" s="267">
        <v>0.03</v>
      </c>
      <c r="O88" s="267"/>
      <c r="P88" s="267"/>
      <c r="Q88" s="267">
        <v>0</v>
      </c>
      <c r="R88" s="267" t="s">
        <v>632</v>
      </c>
      <c r="T88" s="17">
        <v>18</v>
      </c>
      <c r="U88" s="220">
        <v>0.02</v>
      </c>
      <c r="V88" s="15" t="s">
        <v>633</v>
      </c>
      <c r="AA88" s="15">
        <v>2019</v>
      </c>
      <c r="AB88" s="15" t="s">
        <v>3</v>
      </c>
      <c r="AC88" s="17">
        <v>11</v>
      </c>
      <c r="AD88" s="15">
        <v>3</v>
      </c>
      <c r="AE88" s="220">
        <v>0.05</v>
      </c>
      <c r="AF88" s="15">
        <v>2</v>
      </c>
      <c r="AG88" s="15">
        <v>40</v>
      </c>
      <c r="AH88" s="15" t="s">
        <v>633</v>
      </c>
      <c r="AM88" s="17"/>
    </row>
    <row r="89" spans="9:40" x14ac:dyDescent="0.2">
      <c r="I89" s="267">
        <v>50</v>
      </c>
      <c r="J89" s="267">
        <v>2020</v>
      </c>
      <c r="K89" s="267" t="s">
        <v>1</v>
      </c>
      <c r="L89" s="267">
        <v>22</v>
      </c>
      <c r="M89" s="267">
        <v>4</v>
      </c>
      <c r="N89" s="267">
        <v>7.0000000000000007E-2</v>
      </c>
      <c r="O89" s="267"/>
      <c r="P89" s="267"/>
      <c r="Q89" s="267">
        <v>0</v>
      </c>
      <c r="R89" s="267" t="s">
        <v>632</v>
      </c>
      <c r="T89" s="17">
        <v>18</v>
      </c>
      <c r="U89" s="220">
        <v>0.03</v>
      </c>
      <c r="V89" s="15" t="s">
        <v>633</v>
      </c>
      <c r="AA89" s="15">
        <v>2019</v>
      </c>
      <c r="AB89" s="15" t="s">
        <v>260</v>
      </c>
      <c r="AC89" s="17">
        <v>18</v>
      </c>
      <c r="AD89" s="15">
        <v>4</v>
      </c>
      <c r="AE89" s="220">
        <v>0.02</v>
      </c>
      <c r="AF89" s="15">
        <v>2</v>
      </c>
      <c r="AG89" s="15">
        <v>50</v>
      </c>
      <c r="AH89" s="15" t="s">
        <v>633</v>
      </c>
      <c r="AM89" s="17"/>
    </row>
    <row r="90" spans="9:40" x14ac:dyDescent="0.2">
      <c r="I90" s="267">
        <v>51</v>
      </c>
      <c r="J90" s="267">
        <v>2020</v>
      </c>
      <c r="K90" s="267" t="s">
        <v>3</v>
      </c>
      <c r="L90" s="267">
        <v>18</v>
      </c>
      <c r="M90" s="267">
        <v>5</v>
      </c>
      <c r="N90" s="267">
        <v>0.02</v>
      </c>
      <c r="O90" s="267"/>
      <c r="P90" s="267"/>
      <c r="Q90" s="267">
        <v>0</v>
      </c>
      <c r="R90" s="267" t="s">
        <v>632</v>
      </c>
      <c r="T90" s="17">
        <v>18</v>
      </c>
      <c r="U90" s="220">
        <v>0.09</v>
      </c>
      <c r="V90" s="15" t="s">
        <v>633</v>
      </c>
      <c r="AA90" s="15">
        <v>2019</v>
      </c>
      <c r="AB90" s="15" t="s">
        <v>1</v>
      </c>
      <c r="AC90" s="17">
        <v>18</v>
      </c>
      <c r="AD90" s="15">
        <v>4</v>
      </c>
      <c r="AE90" s="220">
        <v>0.03</v>
      </c>
      <c r="AF90" s="15">
        <v>1</v>
      </c>
      <c r="AG90" s="15">
        <v>40</v>
      </c>
      <c r="AH90" s="15" t="s">
        <v>633</v>
      </c>
      <c r="AM90" s="123"/>
      <c r="AN90" s="130"/>
    </row>
    <row r="91" spans="9:40" x14ac:dyDescent="0.2">
      <c r="I91" s="267">
        <v>52</v>
      </c>
      <c r="J91" s="267">
        <v>2020</v>
      </c>
      <c r="K91" s="267" t="s">
        <v>260</v>
      </c>
      <c r="L91" s="267">
        <v>18</v>
      </c>
      <c r="M91" s="267">
        <v>5</v>
      </c>
      <c r="N91" s="267">
        <v>0.15</v>
      </c>
      <c r="O91" s="267"/>
      <c r="P91" s="267"/>
      <c r="Q91" s="267">
        <v>0</v>
      </c>
      <c r="R91" s="267" t="s">
        <v>632</v>
      </c>
      <c r="T91" s="17">
        <v>22</v>
      </c>
      <c r="U91" s="220">
        <v>0.02</v>
      </c>
      <c r="V91" s="15" t="s">
        <v>633</v>
      </c>
      <c r="AA91" s="15">
        <v>2019</v>
      </c>
      <c r="AB91" s="15" t="s">
        <v>2</v>
      </c>
      <c r="AC91" s="17">
        <v>18</v>
      </c>
      <c r="AD91" s="15">
        <v>4</v>
      </c>
      <c r="AE91" s="220">
        <v>0.09</v>
      </c>
      <c r="AF91" s="15">
        <v>3</v>
      </c>
      <c r="AG91" s="15">
        <v>2000</v>
      </c>
      <c r="AH91" s="15" t="s">
        <v>633</v>
      </c>
      <c r="AM91" s="17"/>
      <c r="AN91" s="130"/>
    </row>
    <row r="92" spans="9:40" x14ac:dyDescent="0.2">
      <c r="I92" s="267">
        <v>53</v>
      </c>
      <c r="J92" s="267">
        <v>2020</v>
      </c>
      <c r="K92" s="267" t="s">
        <v>1</v>
      </c>
      <c r="L92" s="267">
        <v>18</v>
      </c>
      <c r="M92" s="267">
        <v>5</v>
      </c>
      <c r="N92" s="267">
        <v>0.04</v>
      </c>
      <c r="O92" s="267"/>
      <c r="P92" s="267"/>
      <c r="Q92" s="267">
        <v>0</v>
      </c>
      <c r="R92" s="267" t="s">
        <v>632</v>
      </c>
      <c r="T92" s="17">
        <v>22</v>
      </c>
      <c r="U92" s="220">
        <v>0.04</v>
      </c>
      <c r="V92" s="15" t="s">
        <v>633</v>
      </c>
      <c r="AA92" s="15">
        <v>2019</v>
      </c>
      <c r="AB92" s="15" t="s">
        <v>3</v>
      </c>
      <c r="AC92" s="17">
        <v>22</v>
      </c>
      <c r="AD92" s="15">
        <v>5</v>
      </c>
      <c r="AE92" s="220">
        <v>0.02</v>
      </c>
      <c r="AF92" s="15">
        <v>3</v>
      </c>
      <c r="AG92" s="15">
        <v>5</v>
      </c>
      <c r="AH92" s="15" t="s">
        <v>633</v>
      </c>
      <c r="AM92" s="17"/>
    </row>
    <row r="93" spans="9:40" x14ac:dyDescent="0.2">
      <c r="I93" s="267">
        <v>54</v>
      </c>
      <c r="J93" s="267">
        <v>2020</v>
      </c>
      <c r="K93" s="271" t="s">
        <v>260</v>
      </c>
      <c r="L93" s="271">
        <v>21</v>
      </c>
      <c r="M93" s="271">
        <v>6</v>
      </c>
      <c r="N93" s="271">
        <v>0.03</v>
      </c>
      <c r="O93" s="271"/>
      <c r="P93" s="271"/>
      <c r="Q93" s="271">
        <v>0</v>
      </c>
      <c r="R93" s="271" t="s">
        <v>632</v>
      </c>
      <c r="S93" s="220"/>
      <c r="T93" s="17">
        <v>6</v>
      </c>
      <c r="U93" s="220">
        <v>0.05</v>
      </c>
      <c r="V93" s="15" t="s">
        <v>633</v>
      </c>
      <c r="AA93" s="15">
        <v>2019</v>
      </c>
      <c r="AB93" s="15" t="s">
        <v>2</v>
      </c>
      <c r="AC93" s="17">
        <v>22</v>
      </c>
      <c r="AD93" s="15">
        <v>5</v>
      </c>
      <c r="AE93" s="220">
        <v>0.04</v>
      </c>
      <c r="AF93" s="15">
        <v>1</v>
      </c>
      <c r="AG93" s="15">
        <v>2</v>
      </c>
      <c r="AH93" s="15" t="s">
        <v>633</v>
      </c>
      <c r="AM93" s="17"/>
    </row>
    <row r="94" spans="9:40" x14ac:dyDescent="0.2">
      <c r="I94" s="267">
        <v>55</v>
      </c>
      <c r="J94" s="267">
        <v>2020</v>
      </c>
      <c r="K94" s="267" t="s">
        <v>3</v>
      </c>
      <c r="L94" s="267">
        <v>10</v>
      </c>
      <c r="M94" s="267">
        <v>7</v>
      </c>
      <c r="N94" s="267">
        <v>0.08</v>
      </c>
      <c r="O94" s="267"/>
      <c r="P94" s="267"/>
      <c r="Q94" s="267">
        <v>0</v>
      </c>
      <c r="R94" s="267" t="s">
        <v>632</v>
      </c>
      <c r="T94" s="17">
        <v>13</v>
      </c>
      <c r="U94" s="220">
        <v>0.1</v>
      </c>
      <c r="V94" s="15" t="s">
        <v>635</v>
      </c>
      <c r="AA94" s="15">
        <v>2019</v>
      </c>
      <c r="AB94" s="15" t="s">
        <v>3</v>
      </c>
      <c r="AC94" s="17">
        <v>6</v>
      </c>
      <c r="AD94" s="15">
        <v>6</v>
      </c>
      <c r="AE94" s="220">
        <v>0.05</v>
      </c>
      <c r="AF94" s="15">
        <v>2</v>
      </c>
      <c r="AG94" s="15">
        <v>250</v>
      </c>
      <c r="AH94" s="15" t="s">
        <v>633</v>
      </c>
    </row>
    <row r="95" spans="9:40" x14ac:dyDescent="0.2">
      <c r="I95" s="267">
        <v>56</v>
      </c>
      <c r="J95" s="267">
        <v>2020</v>
      </c>
      <c r="K95" s="267" t="s">
        <v>1</v>
      </c>
      <c r="L95" s="267">
        <v>10</v>
      </c>
      <c r="M95" s="267">
        <v>7</v>
      </c>
      <c r="N95" s="267">
        <v>0.05</v>
      </c>
      <c r="O95" s="267"/>
      <c r="P95" s="267"/>
      <c r="Q95" s="267">
        <v>0</v>
      </c>
      <c r="R95" s="267" t="s">
        <v>632</v>
      </c>
      <c r="T95" s="17">
        <v>12</v>
      </c>
      <c r="U95" s="220">
        <v>0.1</v>
      </c>
      <c r="V95" s="15" t="s">
        <v>635</v>
      </c>
      <c r="AA95" s="15">
        <v>2019</v>
      </c>
      <c r="AB95" s="15" t="s">
        <v>411</v>
      </c>
      <c r="AC95" s="218">
        <v>13</v>
      </c>
      <c r="AD95" s="15">
        <v>1</v>
      </c>
      <c r="AE95" s="220">
        <v>0.1</v>
      </c>
      <c r="AF95" s="15">
        <v>2</v>
      </c>
      <c r="AG95" s="15">
        <v>12</v>
      </c>
      <c r="AH95" s="15" t="s">
        <v>635</v>
      </c>
    </row>
    <row r="96" spans="9:40" x14ac:dyDescent="0.2">
      <c r="I96" s="267">
        <v>57</v>
      </c>
      <c r="J96" s="267">
        <v>2020</v>
      </c>
      <c r="K96" s="267" t="s">
        <v>3</v>
      </c>
      <c r="L96" s="267">
        <v>1</v>
      </c>
      <c r="M96" s="267">
        <v>8</v>
      </c>
      <c r="N96" s="267">
        <v>0.01</v>
      </c>
      <c r="O96" s="267"/>
      <c r="P96" s="267"/>
      <c r="Q96" s="267">
        <v>0</v>
      </c>
      <c r="R96" s="267" t="s">
        <v>632</v>
      </c>
      <c r="T96" s="17">
        <v>1</v>
      </c>
      <c r="U96" s="220">
        <v>0.1</v>
      </c>
      <c r="V96" s="15" t="s">
        <v>635</v>
      </c>
      <c r="AA96" s="15">
        <v>2019</v>
      </c>
      <c r="AB96" s="15" t="s">
        <v>411</v>
      </c>
      <c r="AC96" s="218">
        <v>12</v>
      </c>
      <c r="AD96" s="15">
        <v>2</v>
      </c>
      <c r="AE96" s="220">
        <v>0.1</v>
      </c>
      <c r="AF96" s="15">
        <v>3</v>
      </c>
      <c r="AG96" s="130">
        <v>5</v>
      </c>
      <c r="AH96" s="15" t="s">
        <v>635</v>
      </c>
    </row>
    <row r="97" spans="9:40" x14ac:dyDescent="0.2">
      <c r="I97" s="267">
        <v>58</v>
      </c>
      <c r="J97" s="267">
        <v>2020</v>
      </c>
      <c r="K97" s="267" t="s">
        <v>3</v>
      </c>
      <c r="L97" s="267">
        <v>6</v>
      </c>
      <c r="M97" s="267">
        <v>9</v>
      </c>
      <c r="N97" s="267">
        <v>0.03</v>
      </c>
      <c r="O97" s="267"/>
      <c r="P97" s="267"/>
      <c r="Q97" s="267">
        <v>0</v>
      </c>
      <c r="R97" s="267" t="s">
        <v>632</v>
      </c>
      <c r="T97" s="17">
        <v>18</v>
      </c>
      <c r="U97" s="220">
        <v>0.3</v>
      </c>
      <c r="V97" s="15" t="s">
        <v>635</v>
      </c>
      <c r="AA97" s="15">
        <v>2019</v>
      </c>
      <c r="AB97" s="15" t="s">
        <v>3</v>
      </c>
      <c r="AC97" s="218">
        <v>1</v>
      </c>
      <c r="AD97" s="15">
        <v>3</v>
      </c>
      <c r="AE97" s="220">
        <v>0.1</v>
      </c>
      <c r="AF97" s="15">
        <v>2</v>
      </c>
      <c r="AG97" s="15">
        <v>800</v>
      </c>
      <c r="AH97" s="15" t="s">
        <v>635</v>
      </c>
      <c r="AM97" s="17"/>
      <c r="AN97" s="130"/>
    </row>
    <row r="98" spans="9:40" x14ac:dyDescent="0.2">
      <c r="I98" s="267">
        <v>59</v>
      </c>
      <c r="J98" s="267">
        <v>2020</v>
      </c>
      <c r="K98" s="267" t="s">
        <v>3</v>
      </c>
      <c r="L98" s="267">
        <v>1</v>
      </c>
      <c r="M98" s="267">
        <v>1</v>
      </c>
      <c r="N98" s="267">
        <v>0.3</v>
      </c>
      <c r="O98" s="267"/>
      <c r="P98" s="267"/>
      <c r="Q98" s="267">
        <v>2400</v>
      </c>
      <c r="R98" s="267" t="s">
        <v>633</v>
      </c>
      <c r="T98" s="17">
        <v>18</v>
      </c>
      <c r="U98" s="220">
        <v>0.2</v>
      </c>
      <c r="V98" s="15" t="s">
        <v>635</v>
      </c>
      <c r="AA98" s="15">
        <v>2019</v>
      </c>
      <c r="AB98" s="15" t="s">
        <v>260</v>
      </c>
      <c r="AC98" s="218">
        <v>18</v>
      </c>
      <c r="AD98" s="15">
        <v>4</v>
      </c>
      <c r="AE98" s="221">
        <v>0.3</v>
      </c>
      <c r="AF98" s="15">
        <v>3</v>
      </c>
      <c r="AG98" s="15">
        <v>25</v>
      </c>
      <c r="AH98" s="15" t="s">
        <v>635</v>
      </c>
      <c r="AM98" s="17"/>
      <c r="AN98" s="130"/>
    </row>
    <row r="99" spans="9:40" x14ac:dyDescent="0.2">
      <c r="I99" s="267">
        <v>60</v>
      </c>
      <c r="J99" s="267">
        <v>2020</v>
      </c>
      <c r="K99" s="267" t="s">
        <v>3</v>
      </c>
      <c r="L99" s="267">
        <v>10</v>
      </c>
      <c r="M99" s="267">
        <v>2</v>
      </c>
      <c r="N99" s="267">
        <v>0.3</v>
      </c>
      <c r="O99" s="267"/>
      <c r="P99" s="267"/>
      <c r="Q99" s="267">
        <v>160</v>
      </c>
      <c r="R99" s="267" t="s">
        <v>633</v>
      </c>
      <c r="T99" s="17">
        <v>22</v>
      </c>
      <c r="U99" s="220">
        <v>0.05</v>
      </c>
      <c r="V99" s="15" t="s">
        <v>635</v>
      </c>
      <c r="AA99" s="15">
        <v>2019</v>
      </c>
      <c r="AB99" s="15" t="s">
        <v>2</v>
      </c>
      <c r="AC99" s="218">
        <v>18</v>
      </c>
      <c r="AD99" s="15">
        <v>4</v>
      </c>
      <c r="AE99" s="220">
        <v>0.2</v>
      </c>
      <c r="AF99" s="15">
        <v>2</v>
      </c>
      <c r="AG99" s="15">
        <v>235</v>
      </c>
      <c r="AH99" s="15" t="s">
        <v>635</v>
      </c>
      <c r="AM99" s="17"/>
      <c r="AN99" s="130"/>
    </row>
    <row r="100" spans="9:40" x14ac:dyDescent="0.2">
      <c r="I100" s="267">
        <v>61</v>
      </c>
      <c r="J100" s="267">
        <v>2020</v>
      </c>
      <c r="K100" s="267" t="s">
        <v>1</v>
      </c>
      <c r="L100" s="267">
        <v>10</v>
      </c>
      <c r="M100" s="267">
        <v>2</v>
      </c>
      <c r="N100" s="267">
        <v>0.1</v>
      </c>
      <c r="O100" s="267"/>
      <c r="P100" s="267"/>
      <c r="Q100" s="267">
        <v>80</v>
      </c>
      <c r="R100" s="267" t="s">
        <v>633</v>
      </c>
      <c r="T100" s="17">
        <v>10</v>
      </c>
      <c r="U100" s="220">
        <v>0.15</v>
      </c>
      <c r="V100" s="15" t="s">
        <v>635</v>
      </c>
      <c r="AA100" s="15">
        <v>2019</v>
      </c>
      <c r="AB100" s="15" t="s">
        <v>3</v>
      </c>
      <c r="AC100" s="218">
        <v>22</v>
      </c>
      <c r="AD100" s="15">
        <v>5</v>
      </c>
      <c r="AE100" s="220">
        <v>0.05</v>
      </c>
      <c r="AF100" s="15">
        <v>3</v>
      </c>
      <c r="AG100" s="15">
        <v>0.5</v>
      </c>
      <c r="AH100" s="15" t="s">
        <v>635</v>
      </c>
    </row>
    <row r="101" spans="9:40" x14ac:dyDescent="0.2">
      <c r="I101" s="267">
        <v>62</v>
      </c>
      <c r="J101" s="267">
        <v>2020</v>
      </c>
      <c r="K101" s="271" t="s">
        <v>3</v>
      </c>
      <c r="L101" s="271">
        <v>11</v>
      </c>
      <c r="M101" s="271">
        <v>3</v>
      </c>
      <c r="N101" s="271">
        <v>0.05</v>
      </c>
      <c r="O101" s="271"/>
      <c r="P101" s="271"/>
      <c r="Q101" s="271">
        <v>80</v>
      </c>
      <c r="R101" s="271" t="s">
        <v>633</v>
      </c>
      <c r="S101" s="220"/>
      <c r="T101" s="17">
        <v>11</v>
      </c>
      <c r="U101" s="220">
        <v>0.04</v>
      </c>
      <c r="V101" s="15" t="s">
        <v>637</v>
      </c>
      <c r="AA101" s="15">
        <v>2019</v>
      </c>
      <c r="AB101" s="15" t="s">
        <v>3</v>
      </c>
      <c r="AC101" s="17">
        <v>10</v>
      </c>
      <c r="AD101" s="15">
        <v>6</v>
      </c>
      <c r="AE101" s="220">
        <v>0.15</v>
      </c>
      <c r="AF101" s="15">
        <v>2</v>
      </c>
      <c r="AG101" s="15">
        <v>60</v>
      </c>
      <c r="AH101" s="15" t="s">
        <v>635</v>
      </c>
    </row>
    <row r="102" spans="9:40" x14ac:dyDescent="0.2">
      <c r="I102" s="267">
        <v>63</v>
      </c>
      <c r="J102" s="267">
        <v>2020</v>
      </c>
      <c r="K102" s="267" t="s">
        <v>260</v>
      </c>
      <c r="L102" s="267">
        <v>18</v>
      </c>
      <c r="M102" s="267">
        <v>4</v>
      </c>
      <c r="N102" s="267">
        <v>0.02</v>
      </c>
      <c r="O102" s="267"/>
      <c r="P102" s="267"/>
      <c r="Q102" s="267">
        <v>100</v>
      </c>
      <c r="R102" s="267" t="s">
        <v>633</v>
      </c>
      <c r="T102" s="17">
        <v>11</v>
      </c>
      <c r="U102" s="220">
        <v>0.08</v>
      </c>
      <c r="V102" s="15" t="s">
        <v>637</v>
      </c>
      <c r="AA102" s="15">
        <v>2019</v>
      </c>
      <c r="AB102" s="15" t="s">
        <v>3</v>
      </c>
      <c r="AC102" s="17">
        <v>11</v>
      </c>
      <c r="AD102" s="15">
        <v>1</v>
      </c>
      <c r="AE102" s="220">
        <v>0.04</v>
      </c>
      <c r="AF102" s="15">
        <v>5</v>
      </c>
      <c r="AG102" s="15">
        <v>20</v>
      </c>
      <c r="AH102" s="15" t="s">
        <v>637</v>
      </c>
      <c r="AM102" s="17"/>
    </row>
    <row r="103" spans="9:40" x14ac:dyDescent="0.2">
      <c r="I103" s="267">
        <v>64</v>
      </c>
      <c r="J103" s="267">
        <v>2020</v>
      </c>
      <c r="K103" s="267" t="s">
        <v>1</v>
      </c>
      <c r="L103" s="267">
        <v>18</v>
      </c>
      <c r="M103" s="267">
        <v>4</v>
      </c>
      <c r="N103" s="267">
        <v>0.03</v>
      </c>
      <c r="O103" s="267"/>
      <c r="P103" s="267"/>
      <c r="Q103" s="267">
        <v>40</v>
      </c>
      <c r="R103" s="267" t="s">
        <v>633</v>
      </c>
      <c r="T103" s="17">
        <v>11</v>
      </c>
      <c r="U103" s="220">
        <v>0.09</v>
      </c>
      <c r="V103" s="15" t="s">
        <v>637</v>
      </c>
      <c r="AA103" s="15">
        <v>2019</v>
      </c>
      <c r="AB103" s="15" t="s">
        <v>411</v>
      </c>
      <c r="AC103" s="17">
        <v>11</v>
      </c>
      <c r="AD103" s="15">
        <v>1</v>
      </c>
      <c r="AE103" s="220">
        <v>0.08</v>
      </c>
      <c r="AF103" s="15">
        <v>10</v>
      </c>
      <c r="AG103" s="15">
        <v>15</v>
      </c>
      <c r="AH103" s="15" t="s">
        <v>637</v>
      </c>
      <c r="AM103" s="17"/>
      <c r="AN103" s="130"/>
    </row>
    <row r="104" spans="9:40" x14ac:dyDescent="0.2">
      <c r="I104" s="267">
        <v>65</v>
      </c>
      <c r="J104" s="267">
        <v>2020</v>
      </c>
      <c r="K104" s="267" t="s">
        <v>2</v>
      </c>
      <c r="L104" s="267">
        <v>18</v>
      </c>
      <c r="M104" s="267">
        <v>4</v>
      </c>
      <c r="N104" s="267">
        <v>0.09</v>
      </c>
      <c r="O104" s="267"/>
      <c r="P104" s="267"/>
      <c r="Q104" s="267">
        <v>6000</v>
      </c>
      <c r="R104" s="267" t="s">
        <v>633</v>
      </c>
      <c r="T104" s="17">
        <v>18</v>
      </c>
      <c r="U104" s="220">
        <v>0.1</v>
      </c>
      <c r="V104" s="15" t="s">
        <v>637</v>
      </c>
      <c r="AA104" s="15">
        <v>2019</v>
      </c>
      <c r="AB104" s="15" t="s">
        <v>1</v>
      </c>
      <c r="AC104" s="17">
        <v>11</v>
      </c>
      <c r="AD104" s="15">
        <v>1</v>
      </c>
      <c r="AE104" s="220">
        <v>0.09</v>
      </c>
      <c r="AF104" s="15">
        <v>3</v>
      </c>
      <c r="AG104" s="15">
        <v>20</v>
      </c>
      <c r="AH104" s="15" t="s">
        <v>637</v>
      </c>
      <c r="AM104" s="17"/>
    </row>
    <row r="105" spans="9:40" x14ac:dyDescent="0.2">
      <c r="I105" s="267">
        <v>66</v>
      </c>
      <c r="J105" s="267">
        <v>2020</v>
      </c>
      <c r="K105" s="267" t="s">
        <v>3</v>
      </c>
      <c r="L105" s="267">
        <v>22</v>
      </c>
      <c r="M105" s="267">
        <v>5</v>
      </c>
      <c r="N105" s="267">
        <v>0.02</v>
      </c>
      <c r="O105" s="267"/>
      <c r="P105" s="267"/>
      <c r="Q105" s="267">
        <v>15</v>
      </c>
      <c r="R105" s="267" t="s">
        <v>633</v>
      </c>
      <c r="T105" s="17">
        <v>22</v>
      </c>
      <c r="U105" s="220">
        <v>0.04</v>
      </c>
      <c r="V105" s="15" t="s">
        <v>637</v>
      </c>
      <c r="AA105" s="15">
        <v>2019</v>
      </c>
      <c r="AB105" s="15" t="s">
        <v>260</v>
      </c>
      <c r="AC105" s="17">
        <v>18</v>
      </c>
      <c r="AD105" s="15">
        <v>2</v>
      </c>
      <c r="AE105" s="220">
        <v>0.1</v>
      </c>
      <c r="AF105" s="133">
        <v>5</v>
      </c>
      <c r="AG105" s="15">
        <v>15</v>
      </c>
      <c r="AH105" s="15" t="s">
        <v>637</v>
      </c>
    </row>
    <row r="106" spans="9:40" x14ac:dyDescent="0.2">
      <c r="I106" s="267">
        <v>67</v>
      </c>
      <c r="J106" s="267">
        <v>2020</v>
      </c>
      <c r="K106" s="267" t="s">
        <v>2</v>
      </c>
      <c r="L106" s="267">
        <v>22</v>
      </c>
      <c r="M106" s="267">
        <v>5</v>
      </c>
      <c r="N106" s="267">
        <v>0.04</v>
      </c>
      <c r="O106" s="267"/>
      <c r="P106" s="267"/>
      <c r="Q106" s="267">
        <v>2</v>
      </c>
      <c r="R106" s="267" t="s">
        <v>633</v>
      </c>
      <c r="T106" s="17">
        <v>22</v>
      </c>
      <c r="U106" s="220">
        <v>0.1</v>
      </c>
      <c r="V106" s="15" t="s">
        <v>637</v>
      </c>
      <c r="AA106" s="15">
        <v>2019</v>
      </c>
      <c r="AB106" s="15" t="s">
        <v>3</v>
      </c>
      <c r="AC106" s="17">
        <v>22</v>
      </c>
      <c r="AD106" s="15">
        <v>3</v>
      </c>
      <c r="AE106" s="220">
        <v>0.04</v>
      </c>
      <c r="AF106" s="15">
        <v>3</v>
      </c>
      <c r="AG106" s="15">
        <v>5</v>
      </c>
      <c r="AH106" s="15" t="s">
        <v>637</v>
      </c>
      <c r="AK106" s="110"/>
    </row>
    <row r="107" spans="9:40" x14ac:dyDescent="0.2">
      <c r="I107" s="267">
        <v>68</v>
      </c>
      <c r="J107" s="267">
        <v>2020</v>
      </c>
      <c r="K107" s="267" t="s">
        <v>3</v>
      </c>
      <c r="L107" s="267">
        <v>6</v>
      </c>
      <c r="M107" s="267">
        <v>6</v>
      </c>
      <c r="N107" s="267">
        <v>0.05</v>
      </c>
      <c r="O107" s="267"/>
      <c r="P107" s="267"/>
      <c r="Q107" s="267">
        <v>500</v>
      </c>
      <c r="R107" s="267" t="s">
        <v>633</v>
      </c>
      <c r="T107" s="17">
        <v>16</v>
      </c>
      <c r="U107" s="220">
        <v>0.03</v>
      </c>
      <c r="V107" s="15" t="s">
        <v>637</v>
      </c>
      <c r="AA107" s="15">
        <v>2019</v>
      </c>
      <c r="AB107" s="15" t="s">
        <v>260</v>
      </c>
      <c r="AC107" s="17">
        <v>22</v>
      </c>
      <c r="AD107" s="15">
        <v>3</v>
      </c>
      <c r="AE107" s="220">
        <v>0.1</v>
      </c>
      <c r="AF107" s="15">
        <v>20</v>
      </c>
      <c r="AG107" s="15">
        <v>20</v>
      </c>
      <c r="AH107" s="15" t="s">
        <v>637</v>
      </c>
    </row>
    <row r="108" spans="9:40" x14ac:dyDescent="0.2">
      <c r="I108" s="267">
        <v>69</v>
      </c>
      <c r="J108" s="267">
        <v>2020</v>
      </c>
      <c r="K108" s="267" t="s">
        <v>3</v>
      </c>
      <c r="L108" s="267">
        <v>11</v>
      </c>
      <c r="M108" s="267">
        <v>1</v>
      </c>
      <c r="N108" s="267">
        <v>0.01</v>
      </c>
      <c r="O108" s="267"/>
      <c r="P108" s="267"/>
      <c r="Q108" s="267">
        <v>160</v>
      </c>
      <c r="R108" s="267" t="s">
        <v>635</v>
      </c>
      <c r="T108" s="17">
        <v>16</v>
      </c>
      <c r="U108" s="220">
        <v>0.1</v>
      </c>
      <c r="V108" s="15" t="s">
        <v>637</v>
      </c>
      <c r="AA108" s="15">
        <v>2019</v>
      </c>
      <c r="AB108" s="15" t="s">
        <v>3</v>
      </c>
      <c r="AC108" s="17">
        <v>16</v>
      </c>
      <c r="AD108" s="15">
        <v>4</v>
      </c>
      <c r="AE108" s="220">
        <v>0.03</v>
      </c>
      <c r="AF108" s="15">
        <v>10</v>
      </c>
      <c r="AG108" s="15">
        <v>15</v>
      </c>
      <c r="AH108" s="15" t="s">
        <v>637</v>
      </c>
    </row>
    <row r="109" spans="9:40" x14ac:dyDescent="0.2">
      <c r="I109" s="267">
        <v>70</v>
      </c>
      <c r="J109" s="267">
        <v>2020</v>
      </c>
      <c r="K109" s="267" t="s">
        <v>1</v>
      </c>
      <c r="L109" s="267">
        <v>11</v>
      </c>
      <c r="M109" s="267">
        <v>1</v>
      </c>
      <c r="N109" s="267">
        <v>0.01</v>
      </c>
      <c r="O109" s="267"/>
      <c r="P109" s="267"/>
      <c r="Q109" s="267">
        <v>160</v>
      </c>
      <c r="R109" s="267" t="s">
        <v>635</v>
      </c>
      <c r="T109" s="17">
        <v>16</v>
      </c>
      <c r="U109" s="220">
        <v>7.0000000000000007E-2</v>
      </c>
      <c r="V109" s="15" t="s">
        <v>637</v>
      </c>
      <c r="AA109" s="15">
        <v>2019</v>
      </c>
      <c r="AB109" s="15" t="s">
        <v>260</v>
      </c>
      <c r="AC109" s="17">
        <v>16</v>
      </c>
      <c r="AD109" s="15">
        <v>4</v>
      </c>
      <c r="AE109" s="220">
        <v>0.1</v>
      </c>
      <c r="AF109" s="15">
        <v>60</v>
      </c>
      <c r="AG109" s="15">
        <v>20</v>
      </c>
      <c r="AH109" s="15" t="s">
        <v>637</v>
      </c>
    </row>
    <row r="110" spans="9:40" x14ac:dyDescent="0.2">
      <c r="I110" s="267">
        <v>71</v>
      </c>
      <c r="J110" s="267">
        <v>2020</v>
      </c>
      <c r="K110" s="267" t="s">
        <v>2</v>
      </c>
      <c r="L110" s="267">
        <v>11</v>
      </c>
      <c r="M110" s="267">
        <v>1</v>
      </c>
      <c r="N110" s="267">
        <v>0.01</v>
      </c>
      <c r="O110" s="267"/>
      <c r="P110" s="267"/>
      <c r="Q110" s="267">
        <v>160</v>
      </c>
      <c r="R110" s="267" t="s">
        <v>635</v>
      </c>
      <c r="T110" s="17">
        <v>16</v>
      </c>
      <c r="U110" s="220">
        <v>0.09</v>
      </c>
      <c r="V110" s="15" t="s">
        <v>637</v>
      </c>
      <c r="AA110" s="15">
        <v>2019</v>
      </c>
      <c r="AB110" s="15" t="s">
        <v>411</v>
      </c>
      <c r="AC110" s="17">
        <v>16</v>
      </c>
      <c r="AD110" s="15">
        <v>4</v>
      </c>
      <c r="AE110" s="220">
        <v>7.0000000000000007E-2</v>
      </c>
      <c r="AF110" s="15">
        <v>2</v>
      </c>
      <c r="AG110" s="15">
        <v>1</v>
      </c>
      <c r="AH110" s="15" t="s">
        <v>637</v>
      </c>
    </row>
    <row r="111" spans="9:40" x14ac:dyDescent="0.2">
      <c r="I111" s="267">
        <v>72</v>
      </c>
      <c r="J111" s="267">
        <v>2020</v>
      </c>
      <c r="K111" s="267" t="s">
        <v>3</v>
      </c>
      <c r="L111" s="267">
        <v>12</v>
      </c>
      <c r="M111" s="267">
        <v>2</v>
      </c>
      <c r="N111" s="267">
        <v>0.01</v>
      </c>
      <c r="O111" s="267"/>
      <c r="P111" s="267"/>
      <c r="Q111" s="267">
        <v>160</v>
      </c>
      <c r="R111" s="267" t="s">
        <v>635</v>
      </c>
      <c r="T111" s="17">
        <v>10</v>
      </c>
      <c r="U111" s="220">
        <v>0.03</v>
      </c>
      <c r="V111" s="15" t="s">
        <v>637</v>
      </c>
      <c r="AA111" s="15">
        <v>2019</v>
      </c>
      <c r="AB111" s="15" t="s">
        <v>1</v>
      </c>
      <c r="AC111" s="17">
        <v>16</v>
      </c>
      <c r="AD111" s="15">
        <v>4</v>
      </c>
      <c r="AE111" s="220">
        <v>0.09</v>
      </c>
      <c r="AF111" s="15">
        <v>10</v>
      </c>
      <c r="AG111" s="15">
        <v>15</v>
      </c>
      <c r="AH111" s="15" t="s">
        <v>637</v>
      </c>
    </row>
    <row r="112" spans="9:40" x14ac:dyDescent="0.2">
      <c r="I112" s="267">
        <v>73</v>
      </c>
      <c r="J112" s="267">
        <v>2020</v>
      </c>
      <c r="K112" s="267" t="s">
        <v>1</v>
      </c>
      <c r="L112" s="267">
        <v>12</v>
      </c>
      <c r="M112" s="267">
        <v>2</v>
      </c>
      <c r="N112" s="267">
        <v>0.01</v>
      </c>
      <c r="O112" s="267"/>
      <c r="P112" s="267"/>
      <c r="Q112" s="267">
        <v>160</v>
      </c>
      <c r="R112" s="267" t="s">
        <v>635</v>
      </c>
      <c r="T112" s="17">
        <v>12</v>
      </c>
      <c r="U112" s="220">
        <v>0.03</v>
      </c>
      <c r="V112" s="15" t="s">
        <v>637</v>
      </c>
      <c r="AA112" s="15">
        <v>2019</v>
      </c>
      <c r="AB112" s="15" t="s">
        <v>3</v>
      </c>
      <c r="AC112" s="17">
        <v>10</v>
      </c>
      <c r="AD112" s="15">
        <v>5</v>
      </c>
      <c r="AE112" s="220">
        <v>0.03</v>
      </c>
      <c r="AF112" s="15">
        <v>3</v>
      </c>
      <c r="AG112" s="15">
        <v>40</v>
      </c>
      <c r="AH112" s="15" t="s">
        <v>637</v>
      </c>
    </row>
    <row r="113" spans="9:40" x14ac:dyDescent="0.2">
      <c r="I113" s="267">
        <v>74</v>
      </c>
      <c r="J113" s="267">
        <v>2020</v>
      </c>
      <c r="K113" s="267" t="s">
        <v>2</v>
      </c>
      <c r="L113" s="267">
        <v>12</v>
      </c>
      <c r="M113" s="267">
        <v>2</v>
      </c>
      <c r="N113" s="267">
        <v>0.01</v>
      </c>
      <c r="O113" s="267"/>
      <c r="P113" s="267"/>
      <c r="Q113" s="267">
        <v>160</v>
      </c>
      <c r="R113" s="267" t="s">
        <v>635</v>
      </c>
      <c r="T113" s="17">
        <v>12</v>
      </c>
      <c r="U113" s="220">
        <v>7.0000000000000007E-2</v>
      </c>
      <c r="V113" s="15" t="s">
        <v>637</v>
      </c>
      <c r="AA113" s="15">
        <v>2019</v>
      </c>
      <c r="AB113" s="15" t="s">
        <v>3</v>
      </c>
      <c r="AC113" s="17">
        <v>12</v>
      </c>
      <c r="AD113" s="15">
        <v>6</v>
      </c>
      <c r="AE113" s="220">
        <v>0.03</v>
      </c>
      <c r="AF113" s="15">
        <v>3</v>
      </c>
      <c r="AG113" s="15">
        <v>20</v>
      </c>
      <c r="AH113" s="15" t="s">
        <v>637</v>
      </c>
    </row>
    <row r="114" spans="9:40" x14ac:dyDescent="0.2">
      <c r="I114" s="267">
        <v>75</v>
      </c>
      <c r="J114" s="267">
        <v>2020</v>
      </c>
      <c r="K114" s="267" t="s">
        <v>3</v>
      </c>
      <c r="L114" s="267">
        <v>13</v>
      </c>
      <c r="M114" s="267">
        <v>3</v>
      </c>
      <c r="N114" s="267">
        <v>0.01</v>
      </c>
      <c r="O114" s="267"/>
      <c r="P114" s="267"/>
      <c r="Q114" s="267">
        <v>160</v>
      </c>
      <c r="R114" s="267" t="s">
        <v>635</v>
      </c>
      <c r="T114" s="17">
        <v>21</v>
      </c>
      <c r="U114" s="220">
        <v>0.1</v>
      </c>
      <c r="V114" s="15" t="s">
        <v>637</v>
      </c>
      <c r="AA114" s="15">
        <v>2019</v>
      </c>
      <c r="AB114" s="15" t="s">
        <v>411</v>
      </c>
      <c r="AC114" s="17">
        <v>12</v>
      </c>
      <c r="AD114" s="15">
        <v>6</v>
      </c>
      <c r="AE114" s="222">
        <v>7.0000000000000007E-2</v>
      </c>
      <c r="AF114" s="15">
        <v>2</v>
      </c>
      <c r="AG114" s="15">
        <v>10</v>
      </c>
      <c r="AH114" s="15" t="s">
        <v>637</v>
      </c>
    </row>
    <row r="115" spans="9:40" x14ac:dyDescent="0.2">
      <c r="I115" s="267">
        <v>76</v>
      </c>
      <c r="J115" s="267">
        <v>2020</v>
      </c>
      <c r="K115" s="267" t="s">
        <v>411</v>
      </c>
      <c r="L115" s="267">
        <v>13</v>
      </c>
      <c r="M115" s="267">
        <v>3</v>
      </c>
      <c r="N115" s="267">
        <v>0.01</v>
      </c>
      <c r="O115" s="267"/>
      <c r="P115" s="267"/>
      <c r="Q115" s="267">
        <v>160</v>
      </c>
      <c r="R115" s="267" t="s">
        <v>635</v>
      </c>
      <c r="T115" s="17">
        <v>6</v>
      </c>
      <c r="U115" s="220">
        <v>0.03</v>
      </c>
      <c r="V115" s="15" t="s">
        <v>637</v>
      </c>
      <c r="AA115" s="15">
        <v>2019</v>
      </c>
      <c r="AB115" s="15" t="s">
        <v>260</v>
      </c>
      <c r="AC115" s="17">
        <v>21</v>
      </c>
      <c r="AD115" s="15">
        <v>7</v>
      </c>
      <c r="AE115" s="220">
        <v>0.1</v>
      </c>
      <c r="AF115" s="15">
        <v>10</v>
      </c>
      <c r="AG115" s="15">
        <v>20</v>
      </c>
      <c r="AH115" s="15" t="s">
        <v>637</v>
      </c>
    </row>
    <row r="116" spans="9:40" x14ac:dyDescent="0.2">
      <c r="I116" s="267">
        <v>77</v>
      </c>
      <c r="J116" s="267">
        <v>2020</v>
      </c>
      <c r="K116" s="267" t="s">
        <v>1</v>
      </c>
      <c r="L116" s="267">
        <v>13</v>
      </c>
      <c r="M116" s="267">
        <v>3</v>
      </c>
      <c r="N116" s="267">
        <v>0.01</v>
      </c>
      <c r="O116" s="267"/>
      <c r="P116" s="267"/>
      <c r="Q116" s="267">
        <v>160</v>
      </c>
      <c r="R116" s="267" t="s">
        <v>635</v>
      </c>
      <c r="T116" s="17">
        <v>6</v>
      </c>
      <c r="U116" s="220">
        <v>0.25</v>
      </c>
      <c r="V116" s="15" t="s">
        <v>636</v>
      </c>
      <c r="AA116" s="15">
        <v>2019</v>
      </c>
      <c r="AB116" s="15" t="s">
        <v>3</v>
      </c>
      <c r="AC116" s="17">
        <v>6</v>
      </c>
      <c r="AD116" s="15">
        <v>8</v>
      </c>
      <c r="AE116" s="220">
        <v>0.03</v>
      </c>
      <c r="AF116" s="15">
        <v>3</v>
      </c>
      <c r="AG116" s="15">
        <v>20</v>
      </c>
      <c r="AH116" s="15" t="s">
        <v>637</v>
      </c>
    </row>
    <row r="117" spans="9:40" x14ac:dyDescent="0.2">
      <c r="I117" s="267">
        <v>78</v>
      </c>
      <c r="J117" s="267">
        <v>2020</v>
      </c>
      <c r="K117" s="267" t="s">
        <v>2</v>
      </c>
      <c r="L117" s="267">
        <v>13</v>
      </c>
      <c r="M117" s="267">
        <v>3</v>
      </c>
      <c r="N117" s="267">
        <v>0.01</v>
      </c>
      <c r="O117" s="267"/>
      <c r="P117" s="267"/>
      <c r="Q117" s="267">
        <v>160</v>
      </c>
      <c r="R117" s="267" t="s">
        <v>635</v>
      </c>
      <c r="T117" s="17">
        <v>10</v>
      </c>
      <c r="U117" s="220">
        <v>0.28000000000000003</v>
      </c>
      <c r="V117" s="15" t="s">
        <v>636</v>
      </c>
      <c r="AA117" s="15">
        <v>2019</v>
      </c>
      <c r="AB117" s="15" t="s">
        <v>3</v>
      </c>
      <c r="AC117" s="17">
        <v>6</v>
      </c>
      <c r="AD117" s="15">
        <v>1</v>
      </c>
      <c r="AE117" s="220">
        <v>0.25</v>
      </c>
      <c r="AF117" s="15">
        <v>3</v>
      </c>
      <c r="AG117" s="15">
        <v>1000</v>
      </c>
      <c r="AH117" s="15" t="s">
        <v>636</v>
      </c>
    </row>
    <row r="118" spans="9:40" x14ac:dyDescent="0.2">
      <c r="I118" s="267">
        <v>79</v>
      </c>
      <c r="J118" s="267">
        <v>2020</v>
      </c>
      <c r="K118" s="267" t="s">
        <v>3</v>
      </c>
      <c r="L118" s="267">
        <v>6</v>
      </c>
      <c r="M118" s="267">
        <v>4</v>
      </c>
      <c r="N118" s="267">
        <v>0.25</v>
      </c>
      <c r="O118" s="267"/>
      <c r="P118" s="267"/>
      <c r="Q118" s="267">
        <v>8000</v>
      </c>
      <c r="R118" s="267" t="s">
        <v>635</v>
      </c>
      <c r="T118" s="17">
        <v>21</v>
      </c>
      <c r="U118" s="220">
        <v>0.1</v>
      </c>
      <c r="V118" s="15" t="s">
        <v>636</v>
      </c>
      <c r="AA118" s="15">
        <v>2019</v>
      </c>
      <c r="AB118" s="15" t="s">
        <v>3</v>
      </c>
      <c r="AC118" s="17">
        <v>10</v>
      </c>
      <c r="AD118" s="15">
        <v>2</v>
      </c>
      <c r="AE118" s="220">
        <v>0.28000000000000003</v>
      </c>
      <c r="AF118" s="15">
        <v>2</v>
      </c>
      <c r="AG118" s="15">
        <v>50</v>
      </c>
      <c r="AH118" s="15" t="s">
        <v>636</v>
      </c>
      <c r="AK118" s="110"/>
      <c r="AN118" s="130"/>
    </row>
    <row r="119" spans="9:40" x14ac:dyDescent="0.2">
      <c r="I119" s="267">
        <v>80</v>
      </c>
      <c r="J119" s="267">
        <v>2020</v>
      </c>
      <c r="K119" s="267" t="s">
        <v>3</v>
      </c>
      <c r="L119" s="267">
        <v>22</v>
      </c>
      <c r="M119" s="267">
        <v>5</v>
      </c>
      <c r="N119" s="267">
        <v>0.05</v>
      </c>
      <c r="O119" s="267"/>
      <c r="P119" s="267"/>
      <c r="Q119" s="267">
        <v>0</v>
      </c>
      <c r="R119" s="267" t="s">
        <v>635</v>
      </c>
      <c r="T119" s="17">
        <v>18</v>
      </c>
      <c r="U119" s="220">
        <v>0.14000000000000001</v>
      </c>
      <c r="V119" s="15" t="s">
        <v>636</v>
      </c>
      <c r="AA119" s="15">
        <v>2019</v>
      </c>
      <c r="AB119" s="15" t="s">
        <v>260</v>
      </c>
      <c r="AC119" s="17">
        <v>21</v>
      </c>
      <c r="AD119" s="15">
        <v>3</v>
      </c>
      <c r="AE119" s="220">
        <v>0.1</v>
      </c>
      <c r="AF119" s="15">
        <v>2</v>
      </c>
      <c r="AG119" s="15">
        <v>50</v>
      </c>
      <c r="AH119" s="15" t="s">
        <v>636</v>
      </c>
      <c r="AK119" s="110"/>
    </row>
    <row r="120" spans="9:40" x14ac:dyDescent="0.2">
      <c r="I120" s="267">
        <v>81</v>
      </c>
      <c r="J120" s="267">
        <v>2020</v>
      </c>
      <c r="K120" s="267" t="s">
        <v>260</v>
      </c>
      <c r="L120" s="267">
        <v>18</v>
      </c>
      <c r="M120" s="267">
        <v>6</v>
      </c>
      <c r="N120" s="267">
        <v>0.14000000000000001</v>
      </c>
      <c r="O120" s="267"/>
      <c r="P120" s="267"/>
      <c r="Q120" s="267">
        <v>125</v>
      </c>
      <c r="R120" s="267" t="s">
        <v>635</v>
      </c>
      <c r="T120" s="17">
        <v>25</v>
      </c>
      <c r="U120" s="220">
        <v>0.15</v>
      </c>
      <c r="V120" s="15" t="s">
        <v>636</v>
      </c>
      <c r="AA120" s="15">
        <v>2019</v>
      </c>
      <c r="AB120" s="15" t="s">
        <v>2</v>
      </c>
      <c r="AC120" s="17">
        <v>18</v>
      </c>
      <c r="AD120" s="15">
        <v>4</v>
      </c>
      <c r="AE120" s="220">
        <v>0.14000000000000001</v>
      </c>
      <c r="AF120" s="15">
        <v>2</v>
      </c>
      <c r="AG120" s="15">
        <v>300</v>
      </c>
      <c r="AH120" s="15" t="s">
        <v>636</v>
      </c>
      <c r="AK120" s="110"/>
    </row>
    <row r="121" spans="9:40" x14ac:dyDescent="0.2">
      <c r="I121" s="267">
        <v>82</v>
      </c>
      <c r="J121" s="267">
        <v>2020</v>
      </c>
      <c r="K121" s="267" t="s">
        <v>2</v>
      </c>
      <c r="L121" s="267">
        <v>18</v>
      </c>
      <c r="M121" s="267">
        <v>6</v>
      </c>
      <c r="N121" s="267">
        <v>0.14000000000000001</v>
      </c>
      <c r="O121" s="267"/>
      <c r="P121" s="267"/>
      <c r="Q121" s="267">
        <v>900</v>
      </c>
      <c r="R121" s="267" t="s">
        <v>635</v>
      </c>
      <c r="T121" s="17">
        <v>22</v>
      </c>
      <c r="U121" s="220">
        <v>0.08</v>
      </c>
      <c r="V121" s="15" t="s">
        <v>636</v>
      </c>
      <c r="AA121" s="15">
        <v>2019</v>
      </c>
      <c r="AB121" s="15" t="s">
        <v>2</v>
      </c>
      <c r="AC121" s="17">
        <v>25</v>
      </c>
      <c r="AD121" s="15">
        <v>5</v>
      </c>
      <c r="AE121" s="220">
        <v>0.15</v>
      </c>
      <c r="AF121" s="15">
        <v>2</v>
      </c>
      <c r="AG121" s="15">
        <v>300</v>
      </c>
      <c r="AH121" s="15" t="s">
        <v>636</v>
      </c>
      <c r="AK121" s="110"/>
    </row>
    <row r="122" spans="9:40" x14ac:dyDescent="0.2">
      <c r="I122" s="267">
        <v>83</v>
      </c>
      <c r="J122" s="267">
        <v>2020</v>
      </c>
      <c r="K122" s="267" t="s">
        <v>260</v>
      </c>
      <c r="L122" s="267">
        <v>20</v>
      </c>
      <c r="M122" s="267">
        <v>7</v>
      </c>
      <c r="N122" s="267">
        <v>0.01</v>
      </c>
      <c r="O122" s="267"/>
      <c r="P122" s="267"/>
      <c r="Q122" s="267">
        <v>125</v>
      </c>
      <c r="R122" s="267" t="s">
        <v>635</v>
      </c>
      <c r="T122" s="17">
        <v>11</v>
      </c>
      <c r="U122" s="220">
        <v>8.5000000000000006E-2</v>
      </c>
      <c r="V122" s="15" t="s">
        <v>632</v>
      </c>
      <c r="AA122" s="15">
        <v>2019</v>
      </c>
      <c r="AB122" s="15" t="s">
        <v>3</v>
      </c>
      <c r="AC122" s="17">
        <v>22</v>
      </c>
      <c r="AD122" s="15">
        <v>6</v>
      </c>
      <c r="AE122" s="220">
        <v>0.08</v>
      </c>
      <c r="AF122" s="15">
        <v>2</v>
      </c>
      <c r="AG122" s="15">
        <v>5</v>
      </c>
      <c r="AH122" s="15" t="s">
        <v>636</v>
      </c>
      <c r="AK122" s="110"/>
    </row>
    <row r="123" spans="9:40" x14ac:dyDescent="0.2">
      <c r="I123" s="267">
        <v>84</v>
      </c>
      <c r="J123" s="267">
        <v>2020</v>
      </c>
      <c r="K123" s="267" t="s">
        <v>2</v>
      </c>
      <c r="L123" s="267">
        <v>20</v>
      </c>
      <c r="M123" s="267">
        <v>7</v>
      </c>
      <c r="N123" s="267">
        <v>0.01</v>
      </c>
      <c r="O123" s="267"/>
      <c r="P123" s="267"/>
      <c r="Q123" s="267">
        <v>900</v>
      </c>
      <c r="R123" s="267" t="s">
        <v>635</v>
      </c>
      <c r="T123" s="17">
        <v>11</v>
      </c>
      <c r="U123" s="220">
        <v>8.5000000000000006E-2</v>
      </c>
      <c r="V123" s="15" t="s">
        <v>632</v>
      </c>
      <c r="AA123" s="15">
        <v>2019</v>
      </c>
      <c r="AB123" s="15" t="s">
        <v>3</v>
      </c>
      <c r="AC123" s="17">
        <v>11</v>
      </c>
      <c r="AD123" s="15">
        <v>1</v>
      </c>
      <c r="AE123" s="220">
        <v>8.5000000000000006E-2</v>
      </c>
      <c r="AF123" s="15">
        <v>2</v>
      </c>
      <c r="AG123" s="15">
        <v>20</v>
      </c>
      <c r="AH123" s="15" t="s">
        <v>632</v>
      </c>
    </row>
    <row r="124" spans="9:40" x14ac:dyDescent="0.2">
      <c r="I124" s="267">
        <v>85</v>
      </c>
      <c r="J124" s="267">
        <v>2020</v>
      </c>
      <c r="K124" s="267" t="s">
        <v>3</v>
      </c>
      <c r="L124" s="267">
        <v>10</v>
      </c>
      <c r="M124" s="267">
        <v>8</v>
      </c>
      <c r="N124" s="267">
        <v>0.3</v>
      </c>
      <c r="O124" s="267"/>
      <c r="P124" s="267"/>
      <c r="Q124" s="267">
        <v>1600</v>
      </c>
      <c r="R124" s="267" t="s">
        <v>635</v>
      </c>
      <c r="T124" s="17">
        <v>11</v>
      </c>
      <c r="U124" s="220">
        <v>8.5000000000000006E-2</v>
      </c>
      <c r="V124" s="15" t="s">
        <v>632</v>
      </c>
      <c r="AA124" s="15">
        <v>2019</v>
      </c>
      <c r="AB124" s="15" t="s">
        <v>411</v>
      </c>
      <c r="AC124" s="17">
        <v>11</v>
      </c>
      <c r="AD124" s="15">
        <v>1</v>
      </c>
      <c r="AE124" s="220">
        <v>8.5000000000000006E-2</v>
      </c>
      <c r="AF124" s="15">
        <v>1</v>
      </c>
      <c r="AG124" s="15">
        <v>1</v>
      </c>
      <c r="AH124" s="15" t="s">
        <v>632</v>
      </c>
      <c r="AK124" s="110"/>
    </row>
    <row r="125" spans="9:40" x14ac:dyDescent="0.2">
      <c r="I125" s="267">
        <v>86</v>
      </c>
      <c r="J125" s="267">
        <v>2020</v>
      </c>
      <c r="K125" s="267" t="s">
        <v>3</v>
      </c>
      <c r="L125" s="267">
        <v>16</v>
      </c>
      <c r="M125" s="267">
        <v>1</v>
      </c>
      <c r="N125" s="267">
        <v>0.03</v>
      </c>
      <c r="O125" s="267"/>
      <c r="P125" s="267"/>
      <c r="Q125" s="267">
        <v>150</v>
      </c>
      <c r="R125" s="267" t="s">
        <v>637</v>
      </c>
      <c r="T125" s="17">
        <v>11</v>
      </c>
      <c r="U125" s="220">
        <v>8.5000000000000006E-2</v>
      </c>
      <c r="V125" s="15" t="s">
        <v>632</v>
      </c>
      <c r="AA125" s="15">
        <v>2019</v>
      </c>
      <c r="AB125" s="15" t="s">
        <v>1</v>
      </c>
      <c r="AC125" s="17">
        <v>11</v>
      </c>
      <c r="AD125" s="15">
        <v>1</v>
      </c>
      <c r="AE125" s="220">
        <v>8.5000000000000006E-2</v>
      </c>
      <c r="AF125" s="15">
        <v>2</v>
      </c>
      <c r="AG125" s="15">
        <v>20</v>
      </c>
      <c r="AH125" s="15" t="s">
        <v>632</v>
      </c>
    </row>
    <row r="126" spans="9:40" x14ac:dyDescent="0.2">
      <c r="I126" s="267">
        <v>87</v>
      </c>
      <c r="J126" s="267">
        <v>2020</v>
      </c>
      <c r="K126" s="267" t="s">
        <v>260</v>
      </c>
      <c r="L126" s="267">
        <v>16</v>
      </c>
      <c r="M126" s="267">
        <v>1</v>
      </c>
      <c r="N126" s="267">
        <v>0.1</v>
      </c>
      <c r="O126" s="267"/>
      <c r="P126" s="267"/>
      <c r="Q126" s="267">
        <v>1200</v>
      </c>
      <c r="R126" s="267" t="s">
        <v>637</v>
      </c>
      <c r="T126" s="17">
        <v>22</v>
      </c>
      <c r="U126" s="220">
        <v>6.25E-2</v>
      </c>
      <c r="V126" s="15" t="s">
        <v>632</v>
      </c>
      <c r="AA126" s="15">
        <v>2019</v>
      </c>
      <c r="AB126" s="15" t="s">
        <v>260</v>
      </c>
      <c r="AC126" s="17">
        <v>11</v>
      </c>
      <c r="AD126" s="15">
        <v>1</v>
      </c>
      <c r="AE126" s="220">
        <v>8.5000000000000006E-2</v>
      </c>
      <c r="AF126" s="15">
        <v>6</v>
      </c>
      <c r="AG126" s="15">
        <v>10</v>
      </c>
      <c r="AH126" s="15" t="s">
        <v>632</v>
      </c>
    </row>
    <row r="127" spans="9:40" x14ac:dyDescent="0.2">
      <c r="I127" s="267">
        <v>88</v>
      </c>
      <c r="J127" s="267">
        <v>2020</v>
      </c>
      <c r="K127" s="267" t="s">
        <v>411</v>
      </c>
      <c r="L127" s="267">
        <v>16</v>
      </c>
      <c r="M127" s="267">
        <v>1</v>
      </c>
      <c r="N127" s="267">
        <v>7.0000000000000007E-2</v>
      </c>
      <c r="O127" s="267"/>
      <c r="P127" s="267"/>
      <c r="Q127" s="267">
        <v>2</v>
      </c>
      <c r="R127" s="267" t="s">
        <v>637</v>
      </c>
      <c r="T127" s="17">
        <v>22</v>
      </c>
      <c r="U127" s="220">
        <v>6.25E-2</v>
      </c>
      <c r="V127" s="15" t="s">
        <v>632</v>
      </c>
      <c r="AA127" s="15">
        <v>2019</v>
      </c>
      <c r="AB127" s="15" t="s">
        <v>411</v>
      </c>
      <c r="AC127" s="17">
        <v>22</v>
      </c>
      <c r="AD127" s="15">
        <v>2</v>
      </c>
      <c r="AE127" s="220">
        <v>6.25E-2</v>
      </c>
      <c r="AF127" s="15">
        <v>1</v>
      </c>
      <c r="AG127" s="15">
        <v>1</v>
      </c>
      <c r="AH127" s="15" t="s">
        <v>632</v>
      </c>
    </row>
    <row r="128" spans="9:40" x14ac:dyDescent="0.2">
      <c r="I128" s="267">
        <v>89</v>
      </c>
      <c r="J128" s="267">
        <v>2020</v>
      </c>
      <c r="K128" s="267" t="s">
        <v>1</v>
      </c>
      <c r="L128" s="267">
        <v>16</v>
      </c>
      <c r="M128" s="267">
        <v>1</v>
      </c>
      <c r="N128" s="267">
        <v>7.0000000000000007E-2</v>
      </c>
      <c r="O128" s="267"/>
      <c r="P128" s="267"/>
      <c r="Q128" s="267">
        <v>150</v>
      </c>
      <c r="R128" s="267" t="s">
        <v>637</v>
      </c>
      <c r="T128" s="17">
        <v>22</v>
      </c>
      <c r="U128" s="220">
        <v>6.25E-2</v>
      </c>
      <c r="V128" s="15" t="s">
        <v>632</v>
      </c>
      <c r="AA128" s="15">
        <v>2019</v>
      </c>
      <c r="AB128" s="15" t="s">
        <v>260</v>
      </c>
      <c r="AC128" s="17">
        <v>22</v>
      </c>
      <c r="AD128" s="15">
        <v>2</v>
      </c>
      <c r="AE128" s="220">
        <v>6.25E-2</v>
      </c>
      <c r="AF128" s="15">
        <v>6</v>
      </c>
      <c r="AG128" s="15">
        <v>10</v>
      </c>
      <c r="AH128" s="15" t="s">
        <v>632</v>
      </c>
    </row>
    <row r="129" spans="9:34" x14ac:dyDescent="0.2">
      <c r="I129" s="267">
        <v>90</v>
      </c>
      <c r="J129" s="267">
        <v>2020</v>
      </c>
      <c r="K129" s="267" t="s">
        <v>3</v>
      </c>
      <c r="L129" s="267">
        <v>11</v>
      </c>
      <c r="M129" s="267">
        <v>2</v>
      </c>
      <c r="N129" s="267">
        <v>0.04</v>
      </c>
      <c r="O129" s="267"/>
      <c r="P129" s="267"/>
      <c r="Q129" s="267">
        <v>100</v>
      </c>
      <c r="R129" s="267" t="s">
        <v>637</v>
      </c>
      <c r="T129" s="17">
        <v>22</v>
      </c>
      <c r="U129" s="220">
        <v>6.25E-2</v>
      </c>
      <c r="V129" s="15" t="s">
        <v>632</v>
      </c>
      <c r="AA129" s="15">
        <v>2019</v>
      </c>
      <c r="AB129" s="15" t="s">
        <v>1</v>
      </c>
      <c r="AC129" s="17">
        <v>22</v>
      </c>
      <c r="AD129" s="15">
        <v>2</v>
      </c>
      <c r="AE129" s="220">
        <v>6.25E-2</v>
      </c>
      <c r="AF129" s="15">
        <v>2</v>
      </c>
      <c r="AG129" s="15">
        <v>20</v>
      </c>
      <c r="AH129" s="15" t="s">
        <v>632</v>
      </c>
    </row>
    <row r="130" spans="9:34" x14ac:dyDescent="0.2">
      <c r="I130" s="267">
        <v>91</v>
      </c>
      <c r="J130" s="267">
        <v>2020</v>
      </c>
      <c r="K130" s="267" t="s">
        <v>411</v>
      </c>
      <c r="L130" s="267">
        <v>11</v>
      </c>
      <c r="M130" s="267">
        <v>2</v>
      </c>
      <c r="N130" s="267">
        <v>0.08</v>
      </c>
      <c r="O130" s="267"/>
      <c r="P130" s="267"/>
      <c r="Q130" s="267">
        <v>150</v>
      </c>
      <c r="R130" s="267" t="s">
        <v>637</v>
      </c>
      <c r="T130" s="17">
        <v>18</v>
      </c>
      <c r="U130" s="222">
        <v>0.06</v>
      </c>
      <c r="V130" s="15" t="s">
        <v>632</v>
      </c>
      <c r="AA130" s="15">
        <v>2019</v>
      </c>
      <c r="AB130" s="15" t="s">
        <v>3</v>
      </c>
      <c r="AC130" s="17">
        <v>22</v>
      </c>
      <c r="AD130" s="15">
        <v>2</v>
      </c>
      <c r="AE130" s="220">
        <v>6.25E-2</v>
      </c>
      <c r="AF130" s="15">
        <v>2</v>
      </c>
      <c r="AG130" s="15">
        <v>20</v>
      </c>
      <c r="AH130" s="15" t="s">
        <v>632</v>
      </c>
    </row>
    <row r="131" spans="9:34" x14ac:dyDescent="0.2">
      <c r="I131" s="267">
        <v>92</v>
      </c>
      <c r="J131" s="267">
        <v>2020</v>
      </c>
      <c r="K131" s="267" t="s">
        <v>1</v>
      </c>
      <c r="L131" s="267">
        <v>11</v>
      </c>
      <c r="M131" s="267">
        <v>2</v>
      </c>
      <c r="N131" s="267">
        <v>7.0000000000000007E-2</v>
      </c>
      <c r="O131" s="267"/>
      <c r="P131" s="267"/>
      <c r="Q131" s="267">
        <v>60</v>
      </c>
      <c r="R131" s="267" t="s">
        <v>637</v>
      </c>
      <c r="T131" s="17">
        <v>18</v>
      </c>
      <c r="U131" s="220">
        <v>0.06</v>
      </c>
      <c r="V131" s="15" t="s">
        <v>632</v>
      </c>
      <c r="AA131" s="15">
        <v>2019</v>
      </c>
      <c r="AB131" s="15" t="s">
        <v>411</v>
      </c>
      <c r="AC131" s="17">
        <v>18</v>
      </c>
      <c r="AD131" s="15">
        <v>3</v>
      </c>
      <c r="AE131" s="220">
        <v>0.06</v>
      </c>
      <c r="AF131" s="15">
        <v>1</v>
      </c>
      <c r="AG131" s="15">
        <v>1</v>
      </c>
      <c r="AH131" s="15" t="s">
        <v>632</v>
      </c>
    </row>
    <row r="132" spans="9:34" x14ac:dyDescent="0.2">
      <c r="I132" s="267">
        <v>93</v>
      </c>
      <c r="J132" s="267">
        <v>2020</v>
      </c>
      <c r="K132" s="267" t="s">
        <v>3</v>
      </c>
      <c r="L132" s="267">
        <v>22</v>
      </c>
      <c r="M132" s="267">
        <v>3</v>
      </c>
      <c r="N132" s="267">
        <v>0.04</v>
      </c>
      <c r="O132" s="267"/>
      <c r="P132" s="267"/>
      <c r="Q132" s="267">
        <v>15</v>
      </c>
      <c r="R132" s="267" t="s">
        <v>637</v>
      </c>
      <c r="T132" s="17">
        <v>18</v>
      </c>
      <c r="U132" s="220">
        <v>0.06</v>
      </c>
      <c r="V132" s="15" t="s">
        <v>632</v>
      </c>
      <c r="AA132" s="15">
        <v>2019</v>
      </c>
      <c r="AB132" s="15" t="s">
        <v>260</v>
      </c>
      <c r="AC132" s="17">
        <v>18</v>
      </c>
      <c r="AD132" s="15">
        <v>3</v>
      </c>
      <c r="AE132" s="220">
        <v>0.06</v>
      </c>
      <c r="AF132" s="15">
        <v>6</v>
      </c>
      <c r="AG132" s="15">
        <v>10</v>
      </c>
      <c r="AH132" s="15" t="s">
        <v>632</v>
      </c>
    </row>
    <row r="133" spans="9:34" x14ac:dyDescent="0.2">
      <c r="I133" s="267">
        <v>94</v>
      </c>
      <c r="J133" s="267">
        <v>2020</v>
      </c>
      <c r="K133" s="267" t="s">
        <v>260</v>
      </c>
      <c r="L133" s="267">
        <v>22</v>
      </c>
      <c r="M133" s="267">
        <v>3</v>
      </c>
      <c r="N133" s="267">
        <v>0.1</v>
      </c>
      <c r="O133" s="267"/>
      <c r="P133" s="267"/>
      <c r="Q133" s="267">
        <v>400</v>
      </c>
      <c r="R133" s="267" t="s">
        <v>637</v>
      </c>
      <c r="T133" s="17">
        <v>18</v>
      </c>
      <c r="U133" s="220">
        <v>0.06</v>
      </c>
      <c r="V133" s="15" t="s">
        <v>632</v>
      </c>
      <c r="AA133" s="15">
        <v>2019</v>
      </c>
      <c r="AB133" s="15" t="s">
        <v>1</v>
      </c>
      <c r="AC133" s="17">
        <v>18</v>
      </c>
      <c r="AD133" s="15">
        <v>3</v>
      </c>
      <c r="AE133" s="220">
        <v>0.06</v>
      </c>
      <c r="AF133" s="15">
        <v>2</v>
      </c>
      <c r="AG133" s="15">
        <v>20</v>
      </c>
      <c r="AH133" s="15" t="s">
        <v>632</v>
      </c>
    </row>
    <row r="134" spans="9:34" x14ac:dyDescent="0.2">
      <c r="I134" s="267">
        <v>95</v>
      </c>
      <c r="J134" s="267">
        <v>2020</v>
      </c>
      <c r="K134" s="267" t="s">
        <v>260</v>
      </c>
      <c r="L134" s="267">
        <v>18</v>
      </c>
      <c r="M134" s="267">
        <v>4</v>
      </c>
      <c r="N134" s="267">
        <v>0.1</v>
      </c>
      <c r="O134" s="267"/>
      <c r="P134" s="267"/>
      <c r="Q134" s="267">
        <v>75</v>
      </c>
      <c r="R134" s="267" t="s">
        <v>637</v>
      </c>
      <c r="T134" s="15">
        <v>10</v>
      </c>
      <c r="U134" s="220">
        <v>6.5000000000000002E-2</v>
      </c>
      <c r="V134" s="15" t="s">
        <v>632</v>
      </c>
      <c r="AA134" s="15">
        <v>2019</v>
      </c>
      <c r="AB134" s="15" t="s">
        <v>3</v>
      </c>
      <c r="AC134" s="17">
        <v>18</v>
      </c>
      <c r="AD134" s="15">
        <v>3</v>
      </c>
      <c r="AE134" s="220">
        <v>0.06</v>
      </c>
      <c r="AF134" s="15">
        <v>2</v>
      </c>
      <c r="AG134" s="15">
        <v>20</v>
      </c>
      <c r="AH134" s="15" t="s">
        <v>632</v>
      </c>
    </row>
    <row r="135" spans="9:34" x14ac:dyDescent="0.2">
      <c r="I135" s="267">
        <v>96</v>
      </c>
      <c r="J135" s="267">
        <v>2020</v>
      </c>
      <c r="K135" s="267" t="s">
        <v>1</v>
      </c>
      <c r="L135" s="267">
        <v>18</v>
      </c>
      <c r="M135" s="267">
        <v>4</v>
      </c>
      <c r="N135" s="267">
        <v>0.04</v>
      </c>
      <c r="O135" s="267"/>
      <c r="P135" s="267"/>
      <c r="Q135" s="267">
        <v>80</v>
      </c>
      <c r="R135" s="267" t="s">
        <v>637</v>
      </c>
      <c r="T135" s="15">
        <v>10</v>
      </c>
      <c r="U135" s="220">
        <v>6.5000000000000002E-2</v>
      </c>
      <c r="V135" s="15" t="s">
        <v>632</v>
      </c>
      <c r="AA135" s="15">
        <v>2019</v>
      </c>
      <c r="AB135" s="15" t="s">
        <v>1</v>
      </c>
      <c r="AC135" s="17">
        <v>10</v>
      </c>
      <c r="AD135" s="15">
        <v>4</v>
      </c>
      <c r="AE135" s="220">
        <v>6.5000000000000002E-2</v>
      </c>
      <c r="AF135" s="15">
        <v>2</v>
      </c>
      <c r="AG135" s="15">
        <v>20</v>
      </c>
      <c r="AH135" s="15" t="s">
        <v>632</v>
      </c>
    </row>
    <row r="136" spans="9:34" ht="15" x14ac:dyDescent="0.25">
      <c r="I136" s="267">
        <v>97</v>
      </c>
      <c r="J136" s="267">
        <v>2020</v>
      </c>
      <c r="K136" s="271" t="s">
        <v>3</v>
      </c>
      <c r="L136" s="271">
        <v>12</v>
      </c>
      <c r="M136" s="271">
        <v>5</v>
      </c>
      <c r="N136" s="271">
        <v>0.03</v>
      </c>
      <c r="O136" s="271"/>
      <c r="P136" s="271"/>
      <c r="Q136" s="271">
        <v>20</v>
      </c>
      <c r="R136" s="271" t="s">
        <v>637</v>
      </c>
      <c r="S136" s="220"/>
      <c r="T136" s="15">
        <v>1</v>
      </c>
      <c r="U136" s="220">
        <v>0.04</v>
      </c>
      <c r="V136" s="15" t="s">
        <v>632</v>
      </c>
      <c r="AA136" s="15">
        <v>2019</v>
      </c>
      <c r="AB136" s="15" t="s">
        <v>3</v>
      </c>
      <c r="AC136" s="17">
        <v>10</v>
      </c>
      <c r="AD136" s="15">
        <v>4</v>
      </c>
      <c r="AE136" s="220">
        <v>6.5000000000000002E-2</v>
      </c>
      <c r="AF136" s="202">
        <v>2</v>
      </c>
      <c r="AG136" s="202">
        <v>20</v>
      </c>
      <c r="AH136" s="15" t="s">
        <v>632</v>
      </c>
    </row>
    <row r="137" spans="9:34" ht="15" x14ac:dyDescent="0.25">
      <c r="I137" s="267">
        <v>98</v>
      </c>
      <c r="J137" s="267">
        <v>2020</v>
      </c>
      <c r="K137" s="267" t="s">
        <v>411</v>
      </c>
      <c r="L137" s="267">
        <v>12</v>
      </c>
      <c r="M137" s="267">
        <v>5</v>
      </c>
      <c r="N137" s="267">
        <v>7.0000000000000007E-2</v>
      </c>
      <c r="O137" s="267"/>
      <c r="P137" s="267"/>
      <c r="Q137" s="267">
        <v>20</v>
      </c>
      <c r="R137" s="267" t="s">
        <v>637</v>
      </c>
      <c r="AA137" s="15">
        <v>2019</v>
      </c>
      <c r="AB137" s="15" t="s">
        <v>3</v>
      </c>
      <c r="AC137" s="17">
        <v>1</v>
      </c>
      <c r="AD137" s="15">
        <v>5</v>
      </c>
      <c r="AE137" s="220">
        <v>0.04</v>
      </c>
      <c r="AF137" s="202">
        <v>2</v>
      </c>
      <c r="AG137" s="202">
        <v>20</v>
      </c>
      <c r="AH137" s="15" t="s">
        <v>632</v>
      </c>
    </row>
    <row r="138" spans="9:34" x14ac:dyDescent="0.2">
      <c r="I138" s="267">
        <v>99</v>
      </c>
      <c r="J138" s="267">
        <v>2020</v>
      </c>
      <c r="K138" s="267" t="s">
        <v>260</v>
      </c>
      <c r="L138" s="267">
        <v>21</v>
      </c>
      <c r="M138" s="267">
        <v>6</v>
      </c>
      <c r="N138" s="267">
        <v>0.1</v>
      </c>
      <c r="O138" s="267"/>
      <c r="P138" s="267"/>
      <c r="Q138" s="267">
        <v>200</v>
      </c>
      <c r="R138" s="267" t="s">
        <v>637</v>
      </c>
    </row>
    <row r="139" spans="9:34" x14ac:dyDescent="0.2">
      <c r="I139" s="267">
        <v>100</v>
      </c>
      <c r="J139" s="267">
        <v>2020</v>
      </c>
      <c r="K139" s="267" t="s">
        <v>3</v>
      </c>
      <c r="L139" s="267">
        <v>10</v>
      </c>
      <c r="M139" s="267">
        <v>7</v>
      </c>
      <c r="N139" s="267">
        <v>0.03</v>
      </c>
      <c r="O139" s="267"/>
      <c r="P139" s="267"/>
      <c r="Q139" s="267">
        <v>0</v>
      </c>
      <c r="R139" s="267" t="s">
        <v>637</v>
      </c>
      <c r="AA139" s="15">
        <v>2020</v>
      </c>
      <c r="AB139" s="15" t="s">
        <v>3</v>
      </c>
      <c r="AC139" s="17">
        <v>1</v>
      </c>
      <c r="AD139" s="15">
        <v>1</v>
      </c>
      <c r="AE139" s="130">
        <v>0.31</v>
      </c>
      <c r="AF139" s="131">
        <v>3</v>
      </c>
      <c r="AG139" s="131">
        <v>1200</v>
      </c>
      <c r="AH139" s="15" t="s">
        <v>220</v>
      </c>
    </row>
    <row r="140" spans="9:34" x14ac:dyDescent="0.2">
      <c r="I140" s="267">
        <v>101</v>
      </c>
      <c r="J140" s="267">
        <v>2020</v>
      </c>
      <c r="K140" s="267" t="s">
        <v>3</v>
      </c>
      <c r="L140" s="267">
        <v>6</v>
      </c>
      <c r="M140" s="267">
        <v>8</v>
      </c>
      <c r="N140" s="267">
        <v>0.03</v>
      </c>
      <c r="O140" s="267"/>
      <c r="P140" s="267"/>
      <c r="Q140" s="267">
        <v>0</v>
      </c>
      <c r="R140" s="267" t="s">
        <v>637</v>
      </c>
      <c r="AA140" s="15">
        <v>2020</v>
      </c>
      <c r="AB140" s="15" t="s">
        <v>3</v>
      </c>
      <c r="AC140" s="17">
        <v>10</v>
      </c>
      <c r="AD140" s="15">
        <v>2</v>
      </c>
      <c r="AE140" s="130">
        <v>0.28000000000000003</v>
      </c>
      <c r="AF140" s="131">
        <v>3</v>
      </c>
      <c r="AG140" s="131">
        <v>80</v>
      </c>
      <c r="AH140" s="15" t="s">
        <v>220</v>
      </c>
    </row>
    <row r="141" spans="9:34" x14ac:dyDescent="0.2">
      <c r="I141" s="267">
        <v>102</v>
      </c>
      <c r="J141" s="267">
        <v>2020</v>
      </c>
      <c r="K141" s="267" t="s">
        <v>3</v>
      </c>
      <c r="L141" s="267">
        <v>6</v>
      </c>
      <c r="M141" s="267">
        <v>1</v>
      </c>
      <c r="N141" s="267">
        <v>0.25</v>
      </c>
      <c r="O141" s="267"/>
      <c r="P141" s="267"/>
      <c r="Q141" s="267">
        <v>2500</v>
      </c>
      <c r="R141" s="267" t="s">
        <v>636</v>
      </c>
      <c r="AA141" s="15">
        <v>2020</v>
      </c>
      <c r="AB141" s="15" t="s">
        <v>260</v>
      </c>
      <c r="AC141" s="17">
        <v>18</v>
      </c>
      <c r="AD141" s="15">
        <v>3</v>
      </c>
      <c r="AE141" s="130">
        <v>0.1</v>
      </c>
      <c r="AF141" s="131">
        <v>8</v>
      </c>
      <c r="AG141" s="131">
        <v>15</v>
      </c>
      <c r="AH141" s="15" t="s">
        <v>220</v>
      </c>
    </row>
    <row r="142" spans="9:34" x14ac:dyDescent="0.2">
      <c r="I142" s="267">
        <v>103</v>
      </c>
      <c r="J142" s="267">
        <v>2020</v>
      </c>
      <c r="K142" s="267" t="s">
        <v>3</v>
      </c>
      <c r="L142" s="267">
        <v>2</v>
      </c>
      <c r="M142" s="267">
        <v>2</v>
      </c>
      <c r="N142" s="267">
        <v>0.25</v>
      </c>
      <c r="O142" s="267"/>
      <c r="P142" s="267"/>
      <c r="Q142" s="267">
        <v>2500</v>
      </c>
      <c r="R142" s="267" t="s">
        <v>636</v>
      </c>
      <c r="AA142" s="15">
        <v>2020</v>
      </c>
      <c r="AB142" s="15" t="s">
        <v>2</v>
      </c>
      <c r="AC142" s="17">
        <v>18</v>
      </c>
      <c r="AD142" s="15">
        <v>3</v>
      </c>
      <c r="AE142" s="130">
        <v>0.09</v>
      </c>
      <c r="AF142" s="131">
        <v>2</v>
      </c>
      <c r="AG142" s="131">
        <v>1200</v>
      </c>
      <c r="AH142" s="15" t="s">
        <v>220</v>
      </c>
    </row>
    <row r="143" spans="9:34" x14ac:dyDescent="0.2">
      <c r="I143" s="267">
        <v>104</v>
      </c>
      <c r="J143" s="267">
        <v>2020</v>
      </c>
      <c r="K143" s="267" t="s">
        <v>3</v>
      </c>
      <c r="L143" s="267">
        <v>10</v>
      </c>
      <c r="M143" s="267">
        <v>3</v>
      </c>
      <c r="N143" s="267">
        <v>0.15</v>
      </c>
      <c r="O143" s="267"/>
      <c r="P143" s="267"/>
      <c r="Q143" s="267">
        <v>400</v>
      </c>
      <c r="R143" s="267" t="s">
        <v>636</v>
      </c>
      <c r="AA143" s="15">
        <v>2020</v>
      </c>
      <c r="AB143" s="15" t="s">
        <v>3</v>
      </c>
      <c r="AC143" s="17">
        <v>12</v>
      </c>
      <c r="AD143" s="15">
        <v>4</v>
      </c>
      <c r="AE143" s="130">
        <v>0.09</v>
      </c>
      <c r="AF143" s="131">
        <v>4</v>
      </c>
      <c r="AG143" s="131">
        <v>60</v>
      </c>
      <c r="AH143" s="15" t="s">
        <v>220</v>
      </c>
    </row>
    <row r="144" spans="9:34" x14ac:dyDescent="0.2">
      <c r="I144" s="267">
        <v>105</v>
      </c>
      <c r="J144" s="267">
        <v>2020</v>
      </c>
      <c r="K144" s="267" t="s">
        <v>2</v>
      </c>
      <c r="L144" s="267">
        <v>18</v>
      </c>
      <c r="M144" s="267">
        <v>4</v>
      </c>
      <c r="N144" s="267">
        <v>0.15</v>
      </c>
      <c r="O144" s="267"/>
      <c r="P144" s="267"/>
      <c r="Q144" s="267">
        <v>1000</v>
      </c>
      <c r="R144" s="267" t="s">
        <v>636</v>
      </c>
      <c r="AA144" s="15">
        <v>2020</v>
      </c>
      <c r="AB144" s="15" t="s">
        <v>3</v>
      </c>
      <c r="AC144" s="17">
        <v>16</v>
      </c>
      <c r="AD144" s="15">
        <v>5</v>
      </c>
      <c r="AE144" s="130">
        <v>0.13</v>
      </c>
      <c r="AF144" s="131">
        <v>2</v>
      </c>
      <c r="AG144" s="131">
        <v>120</v>
      </c>
      <c r="AH144" s="15" t="s">
        <v>220</v>
      </c>
    </row>
    <row r="145" spans="9:34" x14ac:dyDescent="0.2">
      <c r="I145" s="267">
        <v>106</v>
      </c>
      <c r="J145" s="267">
        <v>2020</v>
      </c>
      <c r="K145" s="267" t="s">
        <v>2</v>
      </c>
      <c r="L145" s="267">
        <v>25</v>
      </c>
      <c r="M145" s="267">
        <v>5</v>
      </c>
      <c r="N145" s="267">
        <v>0.1</v>
      </c>
      <c r="O145" s="267"/>
      <c r="P145" s="267"/>
      <c r="Q145" s="267">
        <v>120</v>
      </c>
      <c r="R145" s="267" t="s">
        <v>636</v>
      </c>
      <c r="AA145" s="15">
        <v>2020</v>
      </c>
      <c r="AB145" s="15" t="s">
        <v>3</v>
      </c>
      <c r="AC145" s="17">
        <v>18</v>
      </c>
      <c r="AD145" s="15">
        <v>1</v>
      </c>
      <c r="AE145" s="130">
        <v>0.02</v>
      </c>
      <c r="AF145" s="131">
        <v>1</v>
      </c>
      <c r="AG145" s="131">
        <v>50</v>
      </c>
      <c r="AH145" s="15" t="s">
        <v>628</v>
      </c>
    </row>
    <row r="146" spans="9:34" x14ac:dyDescent="0.2">
      <c r="I146" s="267">
        <v>107</v>
      </c>
      <c r="J146" s="267">
        <v>2020</v>
      </c>
      <c r="K146" s="267" t="s">
        <v>260</v>
      </c>
      <c r="L146" s="267">
        <v>21</v>
      </c>
      <c r="M146" s="267">
        <v>6</v>
      </c>
      <c r="N146" s="267">
        <v>0.1</v>
      </c>
      <c r="O146" s="267"/>
      <c r="P146" s="267"/>
      <c r="Q146" s="267">
        <v>35</v>
      </c>
      <c r="R146" s="267" t="s">
        <v>636</v>
      </c>
      <c r="AA146" s="15">
        <v>2020</v>
      </c>
      <c r="AB146" s="15" t="s">
        <v>260</v>
      </c>
      <c r="AC146" s="17">
        <v>18</v>
      </c>
      <c r="AD146" s="15">
        <v>1</v>
      </c>
      <c r="AE146" s="130">
        <v>0.14000000000000001</v>
      </c>
      <c r="AF146" s="131">
        <v>2</v>
      </c>
      <c r="AG146" s="131">
        <v>40</v>
      </c>
      <c r="AH146" s="15" t="s">
        <v>628</v>
      </c>
    </row>
    <row r="147" spans="9:34" x14ac:dyDescent="0.2">
      <c r="I147" s="267">
        <v>108</v>
      </c>
      <c r="J147" s="267">
        <v>2020</v>
      </c>
      <c r="K147" s="267" t="s">
        <v>3</v>
      </c>
      <c r="L147" s="267">
        <v>22</v>
      </c>
      <c r="M147" s="267">
        <v>0</v>
      </c>
      <c r="N147" s="267">
        <v>0.06</v>
      </c>
      <c r="O147" s="267"/>
      <c r="P147" s="267"/>
      <c r="Q147" s="267">
        <v>15</v>
      </c>
      <c r="R147" s="267" t="s">
        <v>772</v>
      </c>
      <c r="AA147" s="15">
        <v>2020</v>
      </c>
      <c r="AB147" s="15" t="s">
        <v>2</v>
      </c>
      <c r="AC147" s="17">
        <v>18</v>
      </c>
      <c r="AD147" s="15">
        <v>1</v>
      </c>
      <c r="AE147" s="130">
        <v>0.14000000000000001</v>
      </c>
      <c r="AF147" s="131">
        <v>2</v>
      </c>
      <c r="AG147" s="131">
        <v>2000</v>
      </c>
      <c r="AH147" s="15" t="s">
        <v>628</v>
      </c>
    </row>
    <row r="148" spans="9:34" x14ac:dyDescent="0.2">
      <c r="I148" s="267">
        <v>109</v>
      </c>
      <c r="J148" s="267">
        <v>2020</v>
      </c>
      <c r="K148" s="267" t="s">
        <v>260</v>
      </c>
      <c r="L148" s="267">
        <v>22</v>
      </c>
      <c r="M148" s="267">
        <v>0</v>
      </c>
      <c r="N148" s="267">
        <v>0.06</v>
      </c>
      <c r="O148" s="267"/>
      <c r="P148" s="267"/>
      <c r="Q148" s="267">
        <v>15</v>
      </c>
      <c r="R148" s="267" t="s">
        <v>772</v>
      </c>
      <c r="AA148" s="15">
        <v>2020</v>
      </c>
      <c r="AB148" s="15" t="s">
        <v>3</v>
      </c>
      <c r="AC148" s="17">
        <v>6</v>
      </c>
      <c r="AD148" s="15">
        <v>2</v>
      </c>
      <c r="AE148" s="130">
        <v>0.2</v>
      </c>
      <c r="AF148" s="131">
        <v>5</v>
      </c>
      <c r="AG148" s="131">
        <v>400</v>
      </c>
      <c r="AH148" s="15" t="s">
        <v>628</v>
      </c>
    </row>
    <row r="149" spans="9:34" x14ac:dyDescent="0.2">
      <c r="I149" s="267">
        <v>110</v>
      </c>
      <c r="J149" s="267">
        <v>2020</v>
      </c>
      <c r="K149" s="267" t="s">
        <v>411</v>
      </c>
      <c r="L149" s="267">
        <v>22</v>
      </c>
      <c r="M149" s="267">
        <v>0</v>
      </c>
      <c r="N149" s="267">
        <v>0.06</v>
      </c>
      <c r="O149" s="267"/>
      <c r="P149" s="267"/>
      <c r="Q149" s="267">
        <v>15</v>
      </c>
      <c r="R149" s="267" t="s">
        <v>772</v>
      </c>
      <c r="AA149" s="15">
        <v>2020</v>
      </c>
      <c r="AB149" s="15" t="s">
        <v>1</v>
      </c>
      <c r="AC149" s="17">
        <v>6</v>
      </c>
      <c r="AD149" s="15">
        <v>2</v>
      </c>
      <c r="AE149" s="130">
        <v>0.06</v>
      </c>
      <c r="AF149" s="131">
        <v>1</v>
      </c>
      <c r="AG149" s="131">
        <v>15</v>
      </c>
      <c r="AH149" s="15" t="s">
        <v>628</v>
      </c>
    </row>
    <row r="150" spans="9:34" x14ac:dyDescent="0.2">
      <c r="I150" s="267">
        <v>111</v>
      </c>
      <c r="J150" s="267">
        <v>2020</v>
      </c>
      <c r="K150" s="267" t="s">
        <v>1</v>
      </c>
      <c r="L150" s="267">
        <v>22</v>
      </c>
      <c r="M150" s="267">
        <v>0</v>
      </c>
      <c r="N150" s="267">
        <v>0.06</v>
      </c>
      <c r="O150" s="267"/>
      <c r="P150" s="267"/>
      <c r="Q150" s="267">
        <v>15</v>
      </c>
      <c r="R150" s="267" t="s">
        <v>772</v>
      </c>
      <c r="AA150" s="15">
        <v>2020</v>
      </c>
      <c r="AB150" s="15" t="s">
        <v>3</v>
      </c>
      <c r="AC150" s="17">
        <v>22</v>
      </c>
      <c r="AD150" s="15">
        <v>3</v>
      </c>
      <c r="AE150" s="130">
        <v>0.05</v>
      </c>
      <c r="AF150" s="131">
        <v>5</v>
      </c>
      <c r="AG150" s="131">
        <v>50</v>
      </c>
      <c r="AH150" s="15" t="s">
        <v>628</v>
      </c>
    </row>
    <row r="151" spans="9:34" x14ac:dyDescent="0.2">
      <c r="I151" s="267">
        <v>112</v>
      </c>
      <c r="J151" s="267">
        <v>2020</v>
      </c>
      <c r="K151" s="267" t="s">
        <v>2</v>
      </c>
      <c r="L151" s="267">
        <v>22</v>
      </c>
      <c r="M151" s="267">
        <v>0</v>
      </c>
      <c r="N151" s="267">
        <v>0.06</v>
      </c>
      <c r="O151" s="267"/>
      <c r="P151" s="267"/>
      <c r="Q151" s="267">
        <v>15</v>
      </c>
      <c r="R151" s="267" t="s">
        <v>772</v>
      </c>
      <c r="AA151" s="15">
        <v>2020</v>
      </c>
      <c r="AB151" s="15" t="s">
        <v>260</v>
      </c>
      <c r="AC151" s="17">
        <v>22</v>
      </c>
      <c r="AD151" s="15">
        <v>3</v>
      </c>
      <c r="AE151" s="130">
        <v>0.03</v>
      </c>
      <c r="AF151" s="131">
        <v>1</v>
      </c>
      <c r="AG151" s="131">
        <v>20</v>
      </c>
      <c r="AH151" s="15" t="s">
        <v>628</v>
      </c>
    </row>
    <row r="152" spans="9:34" x14ac:dyDescent="0.2">
      <c r="I152" s="267">
        <v>113</v>
      </c>
      <c r="J152" s="267">
        <v>2020</v>
      </c>
      <c r="K152" s="267" t="s">
        <v>3</v>
      </c>
      <c r="L152" s="267">
        <v>16</v>
      </c>
      <c r="M152" s="267">
        <v>0</v>
      </c>
      <c r="N152" s="267">
        <v>0.05</v>
      </c>
      <c r="O152" s="267"/>
      <c r="P152" s="267"/>
      <c r="Q152" s="267">
        <v>100</v>
      </c>
      <c r="R152" s="267" t="s">
        <v>772</v>
      </c>
      <c r="AA152" s="15">
        <v>2020</v>
      </c>
      <c r="AB152" s="15" t="s">
        <v>411</v>
      </c>
      <c r="AC152" s="17">
        <v>22</v>
      </c>
      <c r="AD152" s="15">
        <v>3</v>
      </c>
      <c r="AE152" s="130">
        <v>0.03</v>
      </c>
      <c r="AF152" s="131">
        <v>1</v>
      </c>
      <c r="AG152" s="131">
        <v>2</v>
      </c>
      <c r="AH152" s="15" t="s">
        <v>628</v>
      </c>
    </row>
    <row r="153" spans="9:34" x14ac:dyDescent="0.2">
      <c r="I153" s="267">
        <v>114</v>
      </c>
      <c r="J153" s="267">
        <v>2020</v>
      </c>
      <c r="K153" s="267" t="s">
        <v>260</v>
      </c>
      <c r="L153" s="267">
        <v>16</v>
      </c>
      <c r="M153" s="267">
        <v>0</v>
      </c>
      <c r="N153" s="267">
        <v>0.05</v>
      </c>
      <c r="O153" s="267"/>
      <c r="P153" s="267"/>
      <c r="Q153" s="267">
        <v>100</v>
      </c>
      <c r="R153" s="267" t="s">
        <v>772</v>
      </c>
      <c r="AA153" s="15">
        <v>2020</v>
      </c>
      <c r="AB153" s="15" t="s">
        <v>1</v>
      </c>
      <c r="AC153" s="17">
        <v>22</v>
      </c>
      <c r="AD153" s="15">
        <v>3</v>
      </c>
      <c r="AE153" s="130">
        <v>0.03</v>
      </c>
      <c r="AF153" s="131">
        <v>1</v>
      </c>
      <c r="AG153" s="131">
        <v>15</v>
      </c>
      <c r="AH153" s="15" t="s">
        <v>628</v>
      </c>
    </row>
    <row r="154" spans="9:34" x14ac:dyDescent="0.2">
      <c r="I154" s="267">
        <v>115</v>
      </c>
      <c r="J154" s="267">
        <v>2020</v>
      </c>
      <c r="K154" s="267" t="s">
        <v>411</v>
      </c>
      <c r="L154" s="267">
        <v>16</v>
      </c>
      <c r="M154" s="267">
        <v>0</v>
      </c>
      <c r="N154" s="267">
        <v>0.05</v>
      </c>
      <c r="O154" s="267"/>
      <c r="P154" s="267"/>
      <c r="Q154" s="267">
        <v>100</v>
      </c>
      <c r="R154" s="267" t="s">
        <v>772</v>
      </c>
      <c r="AA154" s="15">
        <v>2020</v>
      </c>
      <c r="AB154" s="15" t="s">
        <v>2</v>
      </c>
      <c r="AC154" s="17">
        <v>22</v>
      </c>
      <c r="AD154" s="15">
        <v>3</v>
      </c>
      <c r="AE154" s="130">
        <v>0.04</v>
      </c>
      <c r="AF154" s="131">
        <v>2</v>
      </c>
      <c r="AG154" s="131">
        <v>100</v>
      </c>
      <c r="AH154" s="15" t="s">
        <v>628</v>
      </c>
    </row>
    <row r="155" spans="9:34" x14ac:dyDescent="0.2">
      <c r="I155" s="267">
        <v>116</v>
      </c>
      <c r="J155" s="267">
        <v>2020</v>
      </c>
      <c r="K155" s="267" t="s">
        <v>1</v>
      </c>
      <c r="L155" s="267">
        <v>16</v>
      </c>
      <c r="M155" s="267">
        <v>0</v>
      </c>
      <c r="N155" s="267">
        <v>0.05</v>
      </c>
      <c r="O155" s="267"/>
      <c r="P155" s="267"/>
      <c r="Q155" s="267">
        <v>100</v>
      </c>
      <c r="R155" s="267" t="s">
        <v>772</v>
      </c>
      <c r="AA155" s="15">
        <v>2020</v>
      </c>
      <c r="AB155" s="15" t="s">
        <v>3</v>
      </c>
      <c r="AC155" s="17">
        <v>1</v>
      </c>
      <c r="AD155" s="15">
        <v>4</v>
      </c>
      <c r="AE155" s="130">
        <v>0.05</v>
      </c>
      <c r="AF155" s="131">
        <v>5</v>
      </c>
      <c r="AG155" s="131">
        <v>35</v>
      </c>
      <c r="AH155" s="15" t="s">
        <v>628</v>
      </c>
    </row>
    <row r="156" spans="9:34" x14ac:dyDescent="0.2">
      <c r="I156" s="267">
        <v>117</v>
      </c>
      <c r="J156" s="267">
        <v>2020</v>
      </c>
      <c r="K156" s="267" t="s">
        <v>2</v>
      </c>
      <c r="L156" s="267">
        <v>16</v>
      </c>
      <c r="M156" s="267">
        <v>0</v>
      </c>
      <c r="N156" s="267">
        <v>0.05</v>
      </c>
      <c r="O156" s="267"/>
      <c r="P156" s="267"/>
      <c r="Q156" s="267">
        <v>100</v>
      </c>
      <c r="R156" s="267" t="s">
        <v>772</v>
      </c>
      <c r="AA156" s="15">
        <v>2020</v>
      </c>
      <c r="AB156" s="15" t="s">
        <v>260</v>
      </c>
      <c r="AC156" s="17">
        <v>1</v>
      </c>
      <c r="AD156" s="15">
        <v>4</v>
      </c>
      <c r="AE156" s="130">
        <v>0.05</v>
      </c>
      <c r="AF156" s="131">
        <v>1</v>
      </c>
      <c r="AG156" s="131">
        <v>10</v>
      </c>
      <c r="AH156" s="15" t="s">
        <v>628</v>
      </c>
    </row>
    <row r="157" spans="9:34" x14ac:dyDescent="0.2">
      <c r="I157" s="267">
        <v>118</v>
      </c>
      <c r="J157" s="267">
        <v>2020</v>
      </c>
      <c r="K157" s="267" t="s">
        <v>3</v>
      </c>
      <c r="L157" s="267">
        <v>18</v>
      </c>
      <c r="M157" s="267">
        <v>0</v>
      </c>
      <c r="N157" s="267">
        <v>0.05</v>
      </c>
      <c r="O157" s="267"/>
      <c r="P157" s="267"/>
      <c r="Q157" s="267">
        <v>1000</v>
      </c>
      <c r="R157" s="267" t="s">
        <v>772</v>
      </c>
      <c r="AA157" s="15">
        <v>2020</v>
      </c>
      <c r="AB157" s="15" t="s">
        <v>411</v>
      </c>
      <c r="AC157" s="17">
        <v>1</v>
      </c>
      <c r="AD157" s="15">
        <v>4</v>
      </c>
      <c r="AE157" s="15">
        <v>0.01</v>
      </c>
      <c r="AF157" s="15">
        <v>1</v>
      </c>
      <c r="AG157" s="15">
        <v>2</v>
      </c>
      <c r="AH157" s="15" t="s">
        <v>628</v>
      </c>
    </row>
    <row r="158" spans="9:34" x14ac:dyDescent="0.2">
      <c r="I158" s="267">
        <v>119</v>
      </c>
      <c r="J158" s="267">
        <v>2020</v>
      </c>
      <c r="K158" s="267" t="s">
        <v>260</v>
      </c>
      <c r="L158" s="267">
        <v>18</v>
      </c>
      <c r="M158" s="267">
        <v>0</v>
      </c>
      <c r="N158" s="267">
        <v>0.05</v>
      </c>
      <c r="O158" s="267"/>
      <c r="P158" s="267"/>
      <c r="Q158" s="267">
        <v>1000</v>
      </c>
      <c r="R158" s="267" t="s">
        <v>772</v>
      </c>
      <c r="AA158" s="15">
        <v>2020</v>
      </c>
      <c r="AB158" s="15" t="s">
        <v>1</v>
      </c>
      <c r="AC158" s="17">
        <v>1</v>
      </c>
      <c r="AD158" s="15">
        <v>4</v>
      </c>
      <c r="AE158" s="15">
        <v>0.05</v>
      </c>
      <c r="AF158" s="15">
        <v>1</v>
      </c>
      <c r="AG158" s="15">
        <v>20</v>
      </c>
      <c r="AH158" s="15" t="s">
        <v>628</v>
      </c>
    </row>
    <row r="159" spans="9:34" x14ac:dyDescent="0.2">
      <c r="I159" s="267">
        <v>120</v>
      </c>
      <c r="J159" s="267">
        <v>2020</v>
      </c>
      <c r="K159" s="267" t="s">
        <v>411</v>
      </c>
      <c r="L159" s="267">
        <v>18</v>
      </c>
      <c r="M159" s="267">
        <v>0</v>
      </c>
      <c r="N159" s="267">
        <v>0.05</v>
      </c>
      <c r="O159" s="267"/>
      <c r="P159" s="267"/>
      <c r="Q159" s="267">
        <v>0</v>
      </c>
      <c r="R159" s="267" t="s">
        <v>772</v>
      </c>
      <c r="AA159" s="15">
        <v>2020</v>
      </c>
      <c r="AB159" s="15" t="s">
        <v>2</v>
      </c>
      <c r="AC159" s="17">
        <v>1</v>
      </c>
      <c r="AD159" s="15">
        <v>4</v>
      </c>
      <c r="AE159" s="15">
        <v>0.01</v>
      </c>
      <c r="AF159" s="15">
        <v>2</v>
      </c>
      <c r="AG159" s="15">
        <v>100</v>
      </c>
      <c r="AH159" s="15" t="s">
        <v>628</v>
      </c>
    </row>
    <row r="160" spans="9:34" x14ac:dyDescent="0.2">
      <c r="I160" s="267">
        <v>121</v>
      </c>
      <c r="J160" s="267">
        <v>2020</v>
      </c>
      <c r="K160" s="267" t="s">
        <v>1</v>
      </c>
      <c r="L160" s="267">
        <v>18</v>
      </c>
      <c r="M160" s="267">
        <v>0</v>
      </c>
      <c r="N160" s="267">
        <v>0.05</v>
      </c>
      <c r="O160" s="267"/>
      <c r="P160" s="267"/>
      <c r="Q160" s="267">
        <v>1000</v>
      </c>
      <c r="R160" s="267" t="s">
        <v>772</v>
      </c>
      <c r="AA160" s="15">
        <v>2020</v>
      </c>
      <c r="AB160" s="15" t="s">
        <v>3</v>
      </c>
      <c r="AC160" s="17">
        <v>10</v>
      </c>
      <c r="AD160" s="15">
        <v>5</v>
      </c>
      <c r="AE160" s="15">
        <v>0.08</v>
      </c>
      <c r="AF160" s="131">
        <v>2</v>
      </c>
      <c r="AG160" s="131">
        <v>40</v>
      </c>
      <c r="AH160" s="15" t="s">
        <v>628</v>
      </c>
    </row>
    <row r="161" spans="9:34" x14ac:dyDescent="0.2">
      <c r="I161" s="267">
        <v>122</v>
      </c>
      <c r="J161" s="267">
        <v>2020</v>
      </c>
      <c r="K161" s="267" t="s">
        <v>2</v>
      </c>
      <c r="L161" s="267">
        <v>18</v>
      </c>
      <c r="M161" s="267">
        <v>0</v>
      </c>
      <c r="N161" s="267">
        <v>0.05</v>
      </c>
      <c r="O161" s="267"/>
      <c r="P161" s="267"/>
      <c r="Q161" s="267">
        <v>1000</v>
      </c>
      <c r="R161" s="267" t="s">
        <v>772</v>
      </c>
      <c r="AA161" s="15">
        <v>2020</v>
      </c>
      <c r="AB161" s="15" t="s">
        <v>1</v>
      </c>
      <c r="AC161" s="17">
        <v>10</v>
      </c>
      <c r="AD161" s="15">
        <v>5</v>
      </c>
      <c r="AE161" s="15">
        <v>0.01</v>
      </c>
      <c r="AF161" s="15">
        <v>1</v>
      </c>
      <c r="AG161" s="15">
        <v>15</v>
      </c>
      <c r="AH161" s="15" t="s">
        <v>628</v>
      </c>
    </row>
    <row r="162" spans="9:34" x14ac:dyDescent="0.2">
      <c r="I162" s="267">
        <v>123</v>
      </c>
      <c r="J162" s="267">
        <v>2020</v>
      </c>
      <c r="K162" s="267" t="s">
        <v>3</v>
      </c>
      <c r="L162" s="267">
        <v>10</v>
      </c>
      <c r="M162" s="267">
        <v>0</v>
      </c>
      <c r="N162" s="267">
        <v>0.04</v>
      </c>
      <c r="O162" s="267"/>
      <c r="P162" s="267"/>
      <c r="Q162" s="267">
        <v>500</v>
      </c>
      <c r="R162" s="267" t="s">
        <v>772</v>
      </c>
      <c r="AA162" s="15">
        <v>2020</v>
      </c>
      <c r="AB162" s="15" t="s">
        <v>3</v>
      </c>
      <c r="AC162" s="17">
        <v>10</v>
      </c>
      <c r="AD162" s="15">
        <v>1</v>
      </c>
      <c r="AE162" s="15">
        <v>0.25</v>
      </c>
      <c r="AF162" s="15">
        <v>2</v>
      </c>
      <c r="AG162" s="15">
        <v>160</v>
      </c>
      <c r="AH162" s="15" t="s">
        <v>629</v>
      </c>
    </row>
    <row r="163" spans="9:34" x14ac:dyDescent="0.2">
      <c r="I163" s="267">
        <v>124</v>
      </c>
      <c r="J163" s="267">
        <v>2020</v>
      </c>
      <c r="K163" s="267" t="s">
        <v>260</v>
      </c>
      <c r="L163" s="267">
        <v>10</v>
      </c>
      <c r="M163" s="267">
        <v>0</v>
      </c>
      <c r="N163" s="267">
        <v>0.04</v>
      </c>
      <c r="O163" s="267"/>
      <c r="P163" s="267"/>
      <c r="Q163" s="267">
        <v>0</v>
      </c>
      <c r="R163" s="267" t="s">
        <v>772</v>
      </c>
      <c r="AA163" s="15">
        <v>2020</v>
      </c>
      <c r="AB163" s="15" t="s">
        <v>411</v>
      </c>
      <c r="AC163" s="17">
        <v>13</v>
      </c>
      <c r="AD163" s="15">
        <v>2</v>
      </c>
      <c r="AE163" s="15">
        <v>0.15</v>
      </c>
      <c r="AF163" s="15">
        <v>5</v>
      </c>
      <c r="AG163" s="15">
        <v>125</v>
      </c>
      <c r="AH163" s="15" t="s">
        <v>629</v>
      </c>
    </row>
    <row r="164" spans="9:34" x14ac:dyDescent="0.2">
      <c r="I164" s="267">
        <v>125</v>
      </c>
      <c r="J164" s="267">
        <v>2020</v>
      </c>
      <c r="K164" s="267" t="s">
        <v>411</v>
      </c>
      <c r="L164" s="267">
        <v>10</v>
      </c>
      <c r="M164" s="267">
        <v>0</v>
      </c>
      <c r="N164" s="267">
        <v>0.04</v>
      </c>
      <c r="O164" s="267"/>
      <c r="P164" s="267"/>
      <c r="Q164" s="267">
        <v>0</v>
      </c>
      <c r="R164" s="267" t="s">
        <v>772</v>
      </c>
      <c r="AA164" s="15">
        <v>2020</v>
      </c>
      <c r="AB164" s="15" t="s">
        <v>260</v>
      </c>
      <c r="AC164" s="17">
        <v>18</v>
      </c>
      <c r="AD164" s="15">
        <v>3</v>
      </c>
      <c r="AE164" s="15">
        <v>0.6</v>
      </c>
      <c r="AF164" s="15">
        <v>5</v>
      </c>
      <c r="AG164" s="15">
        <v>60</v>
      </c>
      <c r="AH164" s="15" t="s">
        <v>629</v>
      </c>
    </row>
    <row r="165" spans="9:34" x14ac:dyDescent="0.2">
      <c r="I165" s="267">
        <v>126</v>
      </c>
      <c r="J165" s="267">
        <v>2020</v>
      </c>
      <c r="K165" s="267" t="s">
        <v>1</v>
      </c>
      <c r="L165" s="267">
        <v>10</v>
      </c>
      <c r="M165" s="267">
        <v>0</v>
      </c>
      <c r="N165" s="267">
        <v>0.04</v>
      </c>
      <c r="O165" s="267"/>
      <c r="P165" s="267"/>
      <c r="Q165" s="267">
        <v>500</v>
      </c>
      <c r="R165" s="267" t="s">
        <v>772</v>
      </c>
      <c r="AA165" s="135">
        <v>2020</v>
      </c>
      <c r="AB165" s="135" t="s">
        <v>3</v>
      </c>
      <c r="AC165" s="136">
        <v>6</v>
      </c>
      <c r="AD165" s="135">
        <v>1</v>
      </c>
      <c r="AE165" s="224">
        <v>0.05</v>
      </c>
      <c r="AF165" s="225">
        <v>30</v>
      </c>
      <c r="AG165" s="215">
        <v>30</v>
      </c>
      <c r="AH165" s="135" t="s">
        <v>630</v>
      </c>
    </row>
    <row r="166" spans="9:34" x14ac:dyDescent="0.2">
      <c r="I166" s="267">
        <v>127</v>
      </c>
      <c r="J166" s="267">
        <v>2020</v>
      </c>
      <c r="K166" s="267" t="s">
        <v>2</v>
      </c>
      <c r="L166" s="267">
        <v>10</v>
      </c>
      <c r="M166" s="267">
        <v>0</v>
      </c>
      <c r="N166" s="267">
        <v>0.04</v>
      </c>
      <c r="O166" s="267"/>
      <c r="P166" s="267"/>
      <c r="Q166" s="267">
        <v>0</v>
      </c>
      <c r="R166" s="267" t="s">
        <v>772</v>
      </c>
      <c r="AA166" s="135">
        <v>2020</v>
      </c>
      <c r="AB166" s="135" t="s">
        <v>1</v>
      </c>
      <c r="AC166" s="136">
        <v>6</v>
      </c>
      <c r="AD166" s="135">
        <v>1</v>
      </c>
      <c r="AE166" s="224">
        <v>0.05</v>
      </c>
      <c r="AF166" s="215">
        <v>2</v>
      </c>
      <c r="AG166" s="215">
        <v>20</v>
      </c>
      <c r="AH166" s="135" t="s">
        <v>630</v>
      </c>
    </row>
    <row r="167" spans="9:34" x14ac:dyDescent="0.2">
      <c r="N167" s="15">
        <f>SUM(N40:N166)</f>
        <v>10.999999999999995</v>
      </c>
      <c r="AA167" s="135">
        <v>2020</v>
      </c>
      <c r="AB167" s="135" t="s">
        <v>3</v>
      </c>
      <c r="AC167" s="136">
        <v>11</v>
      </c>
      <c r="AD167" s="135">
        <v>2</v>
      </c>
      <c r="AE167" s="224">
        <v>0.05</v>
      </c>
      <c r="AF167" s="215">
        <v>30</v>
      </c>
      <c r="AG167" s="215">
        <v>30</v>
      </c>
      <c r="AH167" s="135" t="s">
        <v>630</v>
      </c>
    </row>
    <row r="168" spans="9:34" x14ac:dyDescent="0.2">
      <c r="AA168" s="135">
        <v>2020</v>
      </c>
      <c r="AB168" s="135" t="s">
        <v>411</v>
      </c>
      <c r="AC168" s="136">
        <v>13</v>
      </c>
      <c r="AD168" s="135">
        <v>2</v>
      </c>
      <c r="AE168" s="224">
        <v>0.25</v>
      </c>
      <c r="AF168" s="215">
        <v>5</v>
      </c>
      <c r="AG168" s="215">
        <v>1</v>
      </c>
      <c r="AH168" s="135" t="s">
        <v>630</v>
      </c>
    </row>
    <row r="169" spans="9:34" x14ac:dyDescent="0.2">
      <c r="AA169" s="135">
        <v>2020</v>
      </c>
      <c r="AB169" s="135" t="s">
        <v>260</v>
      </c>
      <c r="AC169" s="136">
        <v>21</v>
      </c>
      <c r="AD169" s="135">
        <v>3</v>
      </c>
      <c r="AE169" s="224">
        <v>0.3</v>
      </c>
      <c r="AF169" s="225">
        <v>0.06</v>
      </c>
      <c r="AG169" s="215">
        <v>10</v>
      </c>
      <c r="AH169" s="135" t="s">
        <v>630</v>
      </c>
    </row>
    <row r="170" spans="9:34" x14ac:dyDescent="0.2">
      <c r="AA170" s="135">
        <v>2020</v>
      </c>
      <c r="AB170" s="135" t="s">
        <v>3</v>
      </c>
      <c r="AC170" s="136">
        <v>22</v>
      </c>
      <c r="AD170" s="135">
        <v>4</v>
      </c>
      <c r="AE170" s="224">
        <v>0.05</v>
      </c>
      <c r="AF170" s="215">
        <v>30</v>
      </c>
      <c r="AG170" s="215">
        <v>30</v>
      </c>
      <c r="AH170" s="135" t="s">
        <v>630</v>
      </c>
    </row>
    <row r="171" spans="9:34" x14ac:dyDescent="0.2">
      <c r="AA171" s="135">
        <v>2020</v>
      </c>
      <c r="AB171" s="135" t="s">
        <v>260</v>
      </c>
      <c r="AC171" s="136">
        <v>22</v>
      </c>
      <c r="AD171" s="135">
        <v>4</v>
      </c>
      <c r="AE171" s="224">
        <v>0.05</v>
      </c>
      <c r="AF171" s="215">
        <v>6</v>
      </c>
      <c r="AG171" s="215">
        <v>10</v>
      </c>
      <c r="AH171" s="135" t="s">
        <v>630</v>
      </c>
    </row>
    <row r="172" spans="9:34" x14ac:dyDescent="0.2">
      <c r="AA172" s="135">
        <v>2020</v>
      </c>
      <c r="AB172" s="135" t="s">
        <v>1</v>
      </c>
      <c r="AC172" s="136">
        <v>22</v>
      </c>
      <c r="AD172" s="135">
        <v>4</v>
      </c>
      <c r="AE172" s="224">
        <v>0.05</v>
      </c>
      <c r="AF172" s="215">
        <v>2</v>
      </c>
      <c r="AG172" s="215">
        <v>20</v>
      </c>
      <c r="AH172" s="135" t="s">
        <v>630</v>
      </c>
    </row>
    <row r="173" spans="9:34" x14ac:dyDescent="0.2">
      <c r="AA173" s="135">
        <v>2020</v>
      </c>
      <c r="AB173" s="135" t="s">
        <v>3</v>
      </c>
      <c r="AC173" s="136">
        <v>18</v>
      </c>
      <c r="AD173" s="135">
        <v>5</v>
      </c>
      <c r="AE173" s="224">
        <v>0.05</v>
      </c>
      <c r="AF173" s="215">
        <v>30</v>
      </c>
      <c r="AG173" s="215">
        <v>30</v>
      </c>
      <c r="AH173" s="135" t="s">
        <v>630</v>
      </c>
    </row>
    <row r="174" spans="9:34" x14ac:dyDescent="0.2">
      <c r="AA174" s="135">
        <v>2020</v>
      </c>
      <c r="AB174" s="135" t="s">
        <v>3</v>
      </c>
      <c r="AC174" s="136">
        <v>10</v>
      </c>
      <c r="AD174" s="135">
        <v>6</v>
      </c>
      <c r="AE174" s="224">
        <v>0.1</v>
      </c>
      <c r="AF174" s="215">
        <v>30</v>
      </c>
      <c r="AG174" s="215">
        <v>30</v>
      </c>
      <c r="AH174" s="135" t="s">
        <v>630</v>
      </c>
    </row>
    <row r="175" spans="9:34" x14ac:dyDescent="0.2">
      <c r="AA175" s="15">
        <v>2020</v>
      </c>
      <c r="AB175" s="15" t="s">
        <v>3</v>
      </c>
      <c r="AC175" s="17">
        <v>6</v>
      </c>
      <c r="AD175" s="15">
        <v>1</v>
      </c>
      <c r="AE175" s="15">
        <v>0.5</v>
      </c>
      <c r="AF175" s="15">
        <v>7</v>
      </c>
      <c r="AG175" s="15">
        <v>300</v>
      </c>
      <c r="AH175" s="15" t="s">
        <v>631</v>
      </c>
    </row>
    <row r="176" spans="9:34" x14ac:dyDescent="0.2">
      <c r="AA176" s="15">
        <v>2020</v>
      </c>
      <c r="AB176" s="15" t="s">
        <v>260</v>
      </c>
      <c r="AC176" s="17">
        <v>18</v>
      </c>
      <c r="AD176" s="15">
        <v>2</v>
      </c>
      <c r="AE176" s="15">
        <v>0.25</v>
      </c>
      <c r="AF176" s="15">
        <v>6</v>
      </c>
      <c r="AG176" s="15">
        <v>10</v>
      </c>
      <c r="AH176" s="15" t="s">
        <v>631</v>
      </c>
    </row>
    <row r="177" spans="27:34" x14ac:dyDescent="0.2">
      <c r="AA177" s="15">
        <v>2020</v>
      </c>
      <c r="AB177" s="15" t="s">
        <v>1</v>
      </c>
      <c r="AC177" s="17">
        <v>18</v>
      </c>
      <c r="AD177" s="15">
        <v>2</v>
      </c>
      <c r="AE177" s="15">
        <v>0.1</v>
      </c>
      <c r="AF177" s="15">
        <v>1</v>
      </c>
      <c r="AG177" s="15">
        <v>20</v>
      </c>
      <c r="AH177" s="15" t="s">
        <v>631</v>
      </c>
    </row>
    <row r="178" spans="27:34" x14ac:dyDescent="0.2">
      <c r="AA178" s="15">
        <v>2020</v>
      </c>
      <c r="AB178" s="15" t="s">
        <v>2</v>
      </c>
      <c r="AC178" s="17">
        <v>18</v>
      </c>
      <c r="AD178" s="15">
        <v>2</v>
      </c>
      <c r="AE178" s="15">
        <v>0.1</v>
      </c>
      <c r="AF178" s="15">
        <v>1</v>
      </c>
      <c r="AG178" s="15">
        <v>3000</v>
      </c>
      <c r="AH178" s="15" t="s">
        <v>631</v>
      </c>
    </row>
    <row r="179" spans="27:34" x14ac:dyDescent="0.2">
      <c r="AA179" s="15">
        <v>2020</v>
      </c>
      <c r="AB179" s="15" t="s">
        <v>3</v>
      </c>
      <c r="AC179" s="17">
        <v>11</v>
      </c>
      <c r="AD179" s="15">
        <v>3</v>
      </c>
      <c r="AE179" s="15">
        <v>0.05</v>
      </c>
      <c r="AF179" s="15">
        <v>7</v>
      </c>
      <c r="AG179" s="15">
        <v>300</v>
      </c>
      <c r="AH179" s="15" t="s">
        <v>631</v>
      </c>
    </row>
    <row r="180" spans="27:34" x14ac:dyDescent="0.2">
      <c r="AA180" s="15">
        <v>2020</v>
      </c>
      <c r="AB180" s="15" t="s">
        <v>3</v>
      </c>
      <c r="AC180" s="17">
        <v>1</v>
      </c>
      <c r="AD180" s="15">
        <v>1</v>
      </c>
      <c r="AE180" s="130">
        <v>0.3</v>
      </c>
      <c r="AF180" s="15">
        <v>4</v>
      </c>
      <c r="AG180" s="15">
        <v>600</v>
      </c>
      <c r="AH180" s="15" t="s">
        <v>633</v>
      </c>
    </row>
    <row r="181" spans="27:34" x14ac:dyDescent="0.2">
      <c r="AA181" s="15">
        <v>2020</v>
      </c>
      <c r="AB181" s="15" t="s">
        <v>3</v>
      </c>
      <c r="AC181" s="17">
        <v>10</v>
      </c>
      <c r="AD181" s="15">
        <v>2</v>
      </c>
      <c r="AE181" s="130">
        <v>0.3</v>
      </c>
      <c r="AF181" s="15">
        <v>10</v>
      </c>
      <c r="AG181" s="15">
        <v>50</v>
      </c>
      <c r="AH181" s="15" t="s">
        <v>633</v>
      </c>
    </row>
    <row r="182" spans="27:34" x14ac:dyDescent="0.2">
      <c r="AA182" s="15">
        <v>2020</v>
      </c>
      <c r="AB182" s="15" t="s">
        <v>1</v>
      </c>
      <c r="AC182" s="17">
        <v>10</v>
      </c>
      <c r="AD182" s="15">
        <v>2</v>
      </c>
      <c r="AE182" s="130">
        <v>0.1</v>
      </c>
      <c r="AF182" s="15">
        <v>2</v>
      </c>
      <c r="AG182" s="15">
        <v>40</v>
      </c>
      <c r="AH182" s="15" t="s">
        <v>633</v>
      </c>
    </row>
    <row r="183" spans="27:34" x14ac:dyDescent="0.2">
      <c r="AA183" s="15">
        <v>2020</v>
      </c>
      <c r="AB183" s="15" t="s">
        <v>3</v>
      </c>
      <c r="AC183" s="17">
        <v>11</v>
      </c>
      <c r="AD183" s="15">
        <v>3</v>
      </c>
      <c r="AE183" s="130">
        <v>0.05</v>
      </c>
      <c r="AF183" s="15">
        <v>2</v>
      </c>
      <c r="AG183" s="15">
        <v>40</v>
      </c>
      <c r="AH183" s="15" t="s">
        <v>633</v>
      </c>
    </row>
    <row r="184" spans="27:34" x14ac:dyDescent="0.2">
      <c r="AA184" s="15">
        <v>2020</v>
      </c>
      <c r="AB184" s="15" t="s">
        <v>260</v>
      </c>
      <c r="AC184" s="17">
        <v>18</v>
      </c>
      <c r="AD184" s="15">
        <v>4</v>
      </c>
      <c r="AE184" s="130">
        <v>0.02</v>
      </c>
      <c r="AF184" s="15">
        <v>2</v>
      </c>
      <c r="AG184" s="15">
        <v>50</v>
      </c>
      <c r="AH184" s="15" t="s">
        <v>633</v>
      </c>
    </row>
    <row r="185" spans="27:34" x14ac:dyDescent="0.2">
      <c r="AA185" s="15">
        <v>2020</v>
      </c>
      <c r="AB185" s="15" t="s">
        <v>1</v>
      </c>
      <c r="AC185" s="17">
        <v>18</v>
      </c>
      <c r="AD185" s="15">
        <v>4</v>
      </c>
      <c r="AE185" s="130">
        <v>0.03</v>
      </c>
      <c r="AF185" s="15">
        <v>1</v>
      </c>
      <c r="AG185" s="15">
        <v>40</v>
      </c>
      <c r="AH185" s="15" t="s">
        <v>633</v>
      </c>
    </row>
    <row r="186" spans="27:34" x14ac:dyDescent="0.2">
      <c r="AA186" s="15">
        <v>2020</v>
      </c>
      <c r="AB186" s="15" t="s">
        <v>2</v>
      </c>
      <c r="AC186" s="17">
        <v>18</v>
      </c>
      <c r="AD186" s="15">
        <v>4</v>
      </c>
      <c r="AE186" s="130">
        <v>0.09</v>
      </c>
      <c r="AF186" s="15">
        <v>3</v>
      </c>
      <c r="AG186" s="15">
        <v>2000</v>
      </c>
      <c r="AH186" s="15" t="s">
        <v>633</v>
      </c>
    </row>
    <row r="187" spans="27:34" x14ac:dyDescent="0.2">
      <c r="AA187" s="15">
        <v>2020</v>
      </c>
      <c r="AB187" s="15" t="s">
        <v>3</v>
      </c>
      <c r="AC187" s="17">
        <v>22</v>
      </c>
      <c r="AD187" s="15">
        <v>5</v>
      </c>
      <c r="AE187" s="130">
        <v>0.02</v>
      </c>
      <c r="AF187" s="15">
        <v>3</v>
      </c>
      <c r="AG187" s="15">
        <v>5</v>
      </c>
      <c r="AH187" s="15" t="s">
        <v>633</v>
      </c>
    </row>
    <row r="188" spans="27:34" x14ac:dyDescent="0.2">
      <c r="AA188" s="15">
        <v>2020</v>
      </c>
      <c r="AB188" s="15" t="s">
        <v>2</v>
      </c>
      <c r="AC188" s="17">
        <v>22</v>
      </c>
      <c r="AD188" s="15">
        <v>5</v>
      </c>
      <c r="AE188" s="130">
        <v>0.04</v>
      </c>
      <c r="AF188" s="15">
        <v>1</v>
      </c>
      <c r="AG188" s="15">
        <v>2</v>
      </c>
      <c r="AH188" s="15" t="s">
        <v>633</v>
      </c>
    </row>
    <row r="189" spans="27:34" x14ac:dyDescent="0.2">
      <c r="AA189" s="15">
        <v>2020</v>
      </c>
      <c r="AB189" s="15" t="s">
        <v>3</v>
      </c>
      <c r="AC189" s="217">
        <v>6</v>
      </c>
      <c r="AD189" s="15">
        <v>6</v>
      </c>
      <c r="AE189" s="15">
        <v>0.05</v>
      </c>
      <c r="AF189" s="135">
        <v>2</v>
      </c>
      <c r="AG189" s="135">
        <v>250</v>
      </c>
      <c r="AH189" s="135" t="s">
        <v>633</v>
      </c>
    </row>
    <row r="190" spans="27:34" x14ac:dyDescent="0.2">
      <c r="AA190" s="15">
        <v>2020</v>
      </c>
      <c r="AB190" s="15" t="s">
        <v>411</v>
      </c>
      <c r="AC190" s="217">
        <v>13</v>
      </c>
      <c r="AD190" s="15">
        <v>1</v>
      </c>
      <c r="AE190" s="15">
        <v>0.1</v>
      </c>
      <c r="AF190" s="135">
        <v>3</v>
      </c>
      <c r="AG190" s="135">
        <v>10</v>
      </c>
      <c r="AH190" s="135" t="s">
        <v>635</v>
      </c>
    </row>
    <row r="191" spans="27:34" x14ac:dyDescent="0.2">
      <c r="AA191" s="15">
        <v>2020</v>
      </c>
      <c r="AB191" s="15" t="s">
        <v>411</v>
      </c>
      <c r="AC191" s="217">
        <v>12</v>
      </c>
      <c r="AD191" s="15">
        <v>2</v>
      </c>
      <c r="AE191" s="15">
        <v>0.1</v>
      </c>
      <c r="AF191" s="135">
        <v>4</v>
      </c>
      <c r="AG191" s="135">
        <v>5</v>
      </c>
      <c r="AH191" s="135" t="s">
        <v>635</v>
      </c>
    </row>
    <row r="192" spans="27:34" x14ac:dyDescent="0.2">
      <c r="AA192" s="15">
        <v>2020</v>
      </c>
      <c r="AB192" s="15" t="s">
        <v>3</v>
      </c>
      <c r="AC192" s="217">
        <v>6</v>
      </c>
      <c r="AD192" s="15">
        <v>3</v>
      </c>
      <c r="AE192" s="15">
        <v>0.1</v>
      </c>
      <c r="AF192" s="135">
        <v>2</v>
      </c>
      <c r="AG192" s="135">
        <v>800</v>
      </c>
      <c r="AH192" s="135" t="s">
        <v>635</v>
      </c>
    </row>
    <row r="193" spans="27:40" x14ac:dyDescent="0.2">
      <c r="AA193" s="15">
        <v>2020</v>
      </c>
      <c r="AB193" s="15" t="s">
        <v>260</v>
      </c>
      <c r="AC193" s="217">
        <v>18</v>
      </c>
      <c r="AD193" s="15">
        <v>4</v>
      </c>
      <c r="AE193" s="15">
        <v>0.3</v>
      </c>
      <c r="AF193" s="135">
        <v>4</v>
      </c>
      <c r="AG193" s="135">
        <v>25</v>
      </c>
      <c r="AH193" s="135" t="s">
        <v>635</v>
      </c>
    </row>
    <row r="194" spans="27:40" x14ac:dyDescent="0.2">
      <c r="AA194" s="15">
        <v>2020</v>
      </c>
      <c r="AB194" s="15" t="s">
        <v>2</v>
      </c>
      <c r="AC194" s="217">
        <v>18</v>
      </c>
      <c r="AD194" s="15">
        <v>4</v>
      </c>
      <c r="AE194" s="15">
        <v>0.2</v>
      </c>
      <c r="AF194" s="135">
        <v>2</v>
      </c>
      <c r="AG194" s="135">
        <v>235</v>
      </c>
      <c r="AH194" s="135" t="s">
        <v>635</v>
      </c>
    </row>
    <row r="195" spans="27:40" x14ac:dyDescent="0.2">
      <c r="AA195" s="15">
        <v>2020</v>
      </c>
      <c r="AB195" s="15" t="s">
        <v>3</v>
      </c>
      <c r="AC195" s="17">
        <v>22</v>
      </c>
      <c r="AD195" s="15">
        <v>5</v>
      </c>
      <c r="AE195" s="15">
        <v>0.05</v>
      </c>
      <c r="AF195" s="15">
        <v>3</v>
      </c>
      <c r="AG195" s="15">
        <v>0.5</v>
      </c>
      <c r="AH195" s="15" t="s">
        <v>635</v>
      </c>
    </row>
    <row r="196" spans="27:40" x14ac:dyDescent="0.2">
      <c r="AA196" s="15">
        <v>2020</v>
      </c>
      <c r="AB196" s="15" t="s">
        <v>3</v>
      </c>
      <c r="AC196" s="17">
        <v>10</v>
      </c>
      <c r="AD196" s="15">
        <v>6</v>
      </c>
      <c r="AE196" s="15">
        <v>0.15</v>
      </c>
      <c r="AF196" s="15">
        <v>3</v>
      </c>
      <c r="AG196" s="15">
        <v>60</v>
      </c>
      <c r="AH196" s="15" t="s">
        <v>635</v>
      </c>
    </row>
    <row r="197" spans="27:40" x14ac:dyDescent="0.2">
      <c r="AA197" s="15">
        <v>2020</v>
      </c>
      <c r="AB197" s="15" t="s">
        <v>3</v>
      </c>
      <c r="AC197" s="17">
        <v>11</v>
      </c>
      <c r="AD197" s="15">
        <v>1</v>
      </c>
      <c r="AE197" s="15">
        <v>0.04</v>
      </c>
      <c r="AF197" s="15">
        <v>5</v>
      </c>
      <c r="AG197" s="15">
        <v>20</v>
      </c>
      <c r="AH197" s="15" t="s">
        <v>637</v>
      </c>
    </row>
    <row r="198" spans="27:40" x14ac:dyDescent="0.2">
      <c r="AA198" s="15">
        <v>2020</v>
      </c>
      <c r="AB198" s="15" t="s">
        <v>411</v>
      </c>
      <c r="AC198" s="17">
        <v>11</v>
      </c>
      <c r="AD198" s="15">
        <v>1</v>
      </c>
      <c r="AE198" s="15">
        <v>0.08</v>
      </c>
      <c r="AF198" s="15">
        <v>10</v>
      </c>
      <c r="AG198" s="15">
        <v>15</v>
      </c>
      <c r="AH198" s="15" t="s">
        <v>637</v>
      </c>
    </row>
    <row r="199" spans="27:40" x14ac:dyDescent="0.2">
      <c r="AA199" s="15">
        <v>2020</v>
      </c>
      <c r="AB199" s="15" t="s">
        <v>1</v>
      </c>
      <c r="AC199" s="17">
        <v>11</v>
      </c>
      <c r="AD199" s="15">
        <v>1</v>
      </c>
      <c r="AE199" s="15">
        <v>0.09</v>
      </c>
      <c r="AF199" s="133">
        <v>3</v>
      </c>
      <c r="AG199" s="15">
        <v>20</v>
      </c>
      <c r="AH199" s="15" t="s">
        <v>637</v>
      </c>
    </row>
    <row r="200" spans="27:40" x14ac:dyDescent="0.2">
      <c r="AA200" s="15">
        <v>2020</v>
      </c>
      <c r="AB200" s="15" t="s">
        <v>260</v>
      </c>
      <c r="AC200" s="17">
        <v>18</v>
      </c>
      <c r="AD200" s="15">
        <v>2</v>
      </c>
      <c r="AE200" s="15">
        <v>0.1</v>
      </c>
      <c r="AF200" s="15">
        <v>5</v>
      </c>
      <c r="AG200" s="15">
        <v>15</v>
      </c>
      <c r="AH200" s="15" t="s">
        <v>637</v>
      </c>
    </row>
    <row r="201" spans="27:40" x14ac:dyDescent="0.2">
      <c r="AA201" s="15">
        <v>2020</v>
      </c>
      <c r="AB201" s="15" t="s">
        <v>3</v>
      </c>
      <c r="AC201" s="17">
        <v>22</v>
      </c>
      <c r="AD201" s="15">
        <v>3</v>
      </c>
      <c r="AE201" s="15">
        <v>0.04</v>
      </c>
      <c r="AF201" s="15">
        <v>3</v>
      </c>
      <c r="AG201" s="15">
        <v>5</v>
      </c>
      <c r="AH201" s="15" t="s">
        <v>637</v>
      </c>
    </row>
    <row r="202" spans="27:40" x14ac:dyDescent="0.2">
      <c r="AA202" s="15">
        <v>2020</v>
      </c>
      <c r="AB202" s="15" t="s">
        <v>260</v>
      </c>
      <c r="AC202" s="17">
        <v>22</v>
      </c>
      <c r="AD202" s="15">
        <v>3</v>
      </c>
      <c r="AE202" s="15">
        <v>0.1</v>
      </c>
      <c r="AF202" s="15">
        <v>20</v>
      </c>
      <c r="AG202" s="15">
        <v>20</v>
      </c>
      <c r="AH202" s="15" t="s">
        <v>637</v>
      </c>
    </row>
    <row r="203" spans="27:40" x14ac:dyDescent="0.2">
      <c r="AA203" s="15">
        <v>2020</v>
      </c>
      <c r="AB203" s="15" t="s">
        <v>3</v>
      </c>
      <c r="AC203" s="17">
        <v>16</v>
      </c>
      <c r="AD203" s="15">
        <v>4</v>
      </c>
      <c r="AE203" s="15">
        <v>0.03</v>
      </c>
      <c r="AF203" s="15">
        <v>10</v>
      </c>
      <c r="AG203" s="15">
        <v>15</v>
      </c>
      <c r="AH203" s="15" t="s">
        <v>637</v>
      </c>
    </row>
    <row r="204" spans="27:40" x14ac:dyDescent="0.2">
      <c r="AA204" s="15">
        <v>2020</v>
      </c>
      <c r="AB204" s="15" t="s">
        <v>260</v>
      </c>
      <c r="AC204" s="17">
        <v>16</v>
      </c>
      <c r="AD204" s="15">
        <v>4</v>
      </c>
      <c r="AE204" s="15">
        <v>0.1</v>
      </c>
      <c r="AF204" s="15">
        <v>60</v>
      </c>
      <c r="AG204" s="15">
        <v>20</v>
      </c>
      <c r="AH204" s="15" t="s">
        <v>637</v>
      </c>
    </row>
    <row r="205" spans="27:40" x14ac:dyDescent="0.2">
      <c r="AA205" s="15">
        <v>2020</v>
      </c>
      <c r="AB205" s="15" t="s">
        <v>411</v>
      </c>
      <c r="AC205" s="17">
        <v>16</v>
      </c>
      <c r="AD205" s="15">
        <v>4</v>
      </c>
      <c r="AE205" s="15">
        <v>7.0000000000000007E-2</v>
      </c>
      <c r="AF205" s="15">
        <v>2</v>
      </c>
      <c r="AG205" s="15">
        <v>1</v>
      </c>
      <c r="AH205" s="15" t="s">
        <v>637</v>
      </c>
    </row>
    <row r="206" spans="27:40" x14ac:dyDescent="0.2">
      <c r="AA206" s="15">
        <v>2020</v>
      </c>
      <c r="AB206" s="15" t="s">
        <v>1</v>
      </c>
      <c r="AC206" s="17">
        <v>16</v>
      </c>
      <c r="AD206" s="15">
        <v>4</v>
      </c>
      <c r="AE206" s="15">
        <v>0.09</v>
      </c>
      <c r="AF206" s="15">
        <v>10</v>
      </c>
      <c r="AG206" s="15">
        <v>15</v>
      </c>
      <c r="AH206" s="15" t="s">
        <v>637</v>
      </c>
      <c r="AL206" s="110"/>
    </row>
    <row r="207" spans="27:40" x14ac:dyDescent="0.2">
      <c r="AA207" s="15">
        <v>2020</v>
      </c>
      <c r="AB207" s="15" t="s">
        <v>3</v>
      </c>
      <c r="AC207" s="17">
        <v>10</v>
      </c>
      <c r="AD207" s="15">
        <v>5</v>
      </c>
      <c r="AE207" s="15">
        <v>0.03</v>
      </c>
      <c r="AF207" s="15">
        <v>3</v>
      </c>
      <c r="AG207" s="15">
        <v>40</v>
      </c>
      <c r="AH207" s="15" t="s">
        <v>637</v>
      </c>
      <c r="AL207" s="110"/>
    </row>
    <row r="208" spans="27:40" x14ac:dyDescent="0.2">
      <c r="AA208" s="15">
        <v>2020</v>
      </c>
      <c r="AB208" s="15" t="s">
        <v>3</v>
      </c>
      <c r="AC208" s="17">
        <v>12</v>
      </c>
      <c r="AD208" s="15">
        <v>6</v>
      </c>
      <c r="AE208" s="133">
        <v>0.03</v>
      </c>
      <c r="AF208" s="15">
        <v>3</v>
      </c>
      <c r="AG208" s="15">
        <v>20</v>
      </c>
      <c r="AH208" s="15" t="s">
        <v>637</v>
      </c>
      <c r="AL208" s="110"/>
      <c r="AN208" s="138"/>
    </row>
    <row r="209" spans="27:42" x14ac:dyDescent="0.2">
      <c r="AA209" s="15">
        <v>2020</v>
      </c>
      <c r="AB209" s="15" t="s">
        <v>411</v>
      </c>
      <c r="AC209" s="17">
        <v>12</v>
      </c>
      <c r="AD209" s="15">
        <v>6</v>
      </c>
      <c r="AE209" s="15">
        <v>7.0000000000000007E-2</v>
      </c>
      <c r="AF209" s="15">
        <v>2</v>
      </c>
      <c r="AG209" s="15">
        <v>10</v>
      </c>
      <c r="AH209" s="15" t="s">
        <v>637</v>
      </c>
      <c r="AL209" s="110"/>
    </row>
    <row r="210" spans="27:42" x14ac:dyDescent="0.2">
      <c r="AA210" s="15">
        <v>2020</v>
      </c>
      <c r="AB210" s="15" t="s">
        <v>260</v>
      </c>
      <c r="AC210" s="17">
        <v>21</v>
      </c>
      <c r="AD210" s="15">
        <v>7</v>
      </c>
      <c r="AE210" s="15">
        <v>0.1</v>
      </c>
      <c r="AF210" s="15">
        <v>10</v>
      </c>
      <c r="AG210" s="15">
        <v>20</v>
      </c>
      <c r="AH210" s="15" t="s">
        <v>637</v>
      </c>
      <c r="AL210" s="110"/>
      <c r="AP210" s="130"/>
    </row>
    <row r="211" spans="27:42" x14ac:dyDescent="0.2">
      <c r="AA211" s="15">
        <v>2020</v>
      </c>
      <c r="AB211" s="15" t="s">
        <v>3</v>
      </c>
      <c r="AC211" s="17">
        <v>6</v>
      </c>
      <c r="AD211" s="15">
        <v>8</v>
      </c>
      <c r="AE211" s="15">
        <v>0.03</v>
      </c>
      <c r="AF211" s="15">
        <v>3</v>
      </c>
      <c r="AG211" s="15">
        <v>20</v>
      </c>
      <c r="AH211" s="15" t="s">
        <v>637</v>
      </c>
      <c r="AL211" s="110"/>
    </row>
    <row r="212" spans="27:42" x14ac:dyDescent="0.2">
      <c r="AA212" s="15">
        <v>2020</v>
      </c>
      <c r="AB212" s="15" t="s">
        <v>3</v>
      </c>
      <c r="AC212" s="17">
        <v>6</v>
      </c>
      <c r="AD212" s="15">
        <v>1</v>
      </c>
      <c r="AE212" s="15">
        <v>0.25</v>
      </c>
      <c r="AF212" s="15">
        <v>3</v>
      </c>
      <c r="AG212" s="15">
        <v>1000</v>
      </c>
      <c r="AH212" s="15" t="s">
        <v>636</v>
      </c>
    </row>
    <row r="213" spans="27:42" x14ac:dyDescent="0.2">
      <c r="AA213" s="15">
        <v>2020</v>
      </c>
      <c r="AB213" s="15" t="s">
        <v>3</v>
      </c>
      <c r="AC213" s="17">
        <v>10</v>
      </c>
      <c r="AD213" s="15">
        <v>2</v>
      </c>
      <c r="AE213" s="15">
        <v>0.1</v>
      </c>
      <c r="AF213" s="15">
        <v>2</v>
      </c>
      <c r="AG213" s="15">
        <v>50</v>
      </c>
      <c r="AH213" s="15" t="s">
        <v>636</v>
      </c>
    </row>
    <row r="214" spans="27:42" x14ac:dyDescent="0.2">
      <c r="AA214" s="15">
        <v>2020</v>
      </c>
      <c r="AB214" s="15" t="s">
        <v>260</v>
      </c>
      <c r="AC214" s="17">
        <v>21</v>
      </c>
      <c r="AD214" s="15">
        <v>3</v>
      </c>
      <c r="AE214" s="15">
        <v>0.1</v>
      </c>
      <c r="AF214" s="15">
        <v>2</v>
      </c>
      <c r="AG214" s="15">
        <v>50</v>
      </c>
      <c r="AH214" s="15" t="s">
        <v>636</v>
      </c>
    </row>
    <row r="215" spans="27:42" x14ac:dyDescent="0.2">
      <c r="AA215" s="15">
        <v>2020</v>
      </c>
      <c r="AB215" s="15" t="s">
        <v>2</v>
      </c>
      <c r="AC215" s="17">
        <v>18</v>
      </c>
      <c r="AD215" s="15">
        <v>4</v>
      </c>
      <c r="AE215" s="15">
        <v>0.15</v>
      </c>
      <c r="AF215" s="15">
        <v>2</v>
      </c>
      <c r="AG215" s="15">
        <v>300</v>
      </c>
      <c r="AH215" s="15" t="s">
        <v>636</v>
      </c>
    </row>
    <row r="216" spans="27:42" x14ac:dyDescent="0.2">
      <c r="AA216" s="15">
        <v>2020</v>
      </c>
      <c r="AB216" s="15" t="s">
        <v>2</v>
      </c>
      <c r="AC216" s="17">
        <v>25</v>
      </c>
      <c r="AD216" s="15">
        <v>5</v>
      </c>
      <c r="AE216" s="15">
        <v>0.1</v>
      </c>
      <c r="AF216" s="15">
        <v>2</v>
      </c>
      <c r="AG216" s="15">
        <v>300</v>
      </c>
      <c r="AH216" s="15" t="s">
        <v>636</v>
      </c>
    </row>
    <row r="217" spans="27:42" x14ac:dyDescent="0.2">
      <c r="AA217" s="15">
        <v>2020</v>
      </c>
      <c r="AB217" s="15" t="s">
        <v>3</v>
      </c>
      <c r="AC217" s="17">
        <v>22</v>
      </c>
      <c r="AD217" s="15">
        <v>6</v>
      </c>
      <c r="AE217" s="15">
        <v>0.05</v>
      </c>
      <c r="AF217" s="15">
        <v>2</v>
      </c>
      <c r="AG217" s="15">
        <v>5</v>
      </c>
      <c r="AH217" s="15" t="s">
        <v>636</v>
      </c>
    </row>
    <row r="218" spans="27:42" x14ac:dyDescent="0.2">
      <c r="AA218" s="15">
        <v>2020</v>
      </c>
      <c r="AB218" s="15" t="s">
        <v>3</v>
      </c>
      <c r="AC218" s="17">
        <v>1</v>
      </c>
      <c r="AD218" s="15">
        <v>7</v>
      </c>
      <c r="AE218" s="130">
        <v>0.25</v>
      </c>
      <c r="AF218" s="215">
        <v>3</v>
      </c>
      <c r="AG218" s="215">
        <v>100</v>
      </c>
      <c r="AH218" s="15" t="s">
        <v>636</v>
      </c>
    </row>
    <row r="219" spans="27:42" x14ac:dyDescent="0.2">
      <c r="AA219" s="15">
        <v>2020</v>
      </c>
      <c r="AB219" s="15" t="s">
        <v>3</v>
      </c>
      <c r="AC219" s="17">
        <v>11</v>
      </c>
      <c r="AD219" s="15">
        <v>1</v>
      </c>
      <c r="AE219" s="130">
        <v>8.5000000000000006E-2</v>
      </c>
      <c r="AF219" s="15">
        <v>2</v>
      </c>
      <c r="AG219" s="15">
        <v>20</v>
      </c>
      <c r="AH219" s="15" t="s">
        <v>632</v>
      </c>
    </row>
    <row r="220" spans="27:42" x14ac:dyDescent="0.2">
      <c r="AA220" s="15">
        <v>2020</v>
      </c>
      <c r="AB220" s="15" t="s">
        <v>411</v>
      </c>
      <c r="AC220" s="17">
        <v>11</v>
      </c>
      <c r="AD220" s="15">
        <v>1</v>
      </c>
      <c r="AE220" s="130">
        <v>8.5000000000000006E-2</v>
      </c>
      <c r="AF220" s="15">
        <v>1</v>
      </c>
      <c r="AG220" s="15">
        <v>1</v>
      </c>
      <c r="AH220" s="15" t="s">
        <v>632</v>
      </c>
    </row>
    <row r="221" spans="27:42" x14ac:dyDescent="0.2">
      <c r="AA221" s="15">
        <v>2020</v>
      </c>
      <c r="AB221" s="15" t="s">
        <v>1</v>
      </c>
      <c r="AC221" s="17">
        <v>11</v>
      </c>
      <c r="AD221" s="15">
        <v>1</v>
      </c>
      <c r="AE221" s="130">
        <v>8.5000000000000006E-2</v>
      </c>
      <c r="AF221" s="15">
        <v>2</v>
      </c>
      <c r="AG221" s="15">
        <v>20</v>
      </c>
      <c r="AH221" s="15" t="s">
        <v>632</v>
      </c>
    </row>
    <row r="222" spans="27:42" x14ac:dyDescent="0.2">
      <c r="AA222" s="15">
        <v>2020</v>
      </c>
      <c r="AB222" s="15" t="s">
        <v>260</v>
      </c>
      <c r="AC222" s="17">
        <v>11</v>
      </c>
      <c r="AD222" s="15">
        <v>1</v>
      </c>
      <c r="AE222" s="130">
        <v>8.5000000000000006E-2</v>
      </c>
      <c r="AF222" s="15">
        <v>6</v>
      </c>
      <c r="AG222" s="15">
        <v>10</v>
      </c>
      <c r="AH222" s="15" t="s">
        <v>632</v>
      </c>
    </row>
    <row r="223" spans="27:42" x14ac:dyDescent="0.2">
      <c r="AA223" s="15">
        <v>2020</v>
      </c>
      <c r="AB223" s="15" t="s">
        <v>411</v>
      </c>
      <c r="AC223" s="17">
        <v>22</v>
      </c>
      <c r="AD223" s="15">
        <v>2</v>
      </c>
      <c r="AE223" s="130">
        <v>6.25E-2</v>
      </c>
      <c r="AF223" s="15">
        <v>1</v>
      </c>
      <c r="AG223" s="15">
        <v>1</v>
      </c>
      <c r="AH223" s="15" t="s">
        <v>632</v>
      </c>
    </row>
    <row r="224" spans="27:42" x14ac:dyDescent="0.2">
      <c r="AA224" s="15">
        <v>2020</v>
      </c>
      <c r="AB224" s="15" t="s">
        <v>260</v>
      </c>
      <c r="AC224" s="17">
        <v>22</v>
      </c>
      <c r="AD224" s="15">
        <v>2</v>
      </c>
      <c r="AE224" s="130">
        <v>6.25E-2</v>
      </c>
      <c r="AF224" s="15">
        <v>6</v>
      </c>
      <c r="AG224" s="15">
        <v>10</v>
      </c>
      <c r="AH224" s="15" t="s">
        <v>632</v>
      </c>
    </row>
    <row r="225" spans="27:34" x14ac:dyDescent="0.2">
      <c r="AA225" s="15">
        <v>2020</v>
      </c>
      <c r="AB225" s="15" t="s">
        <v>1</v>
      </c>
      <c r="AC225" s="17">
        <v>22</v>
      </c>
      <c r="AD225" s="15">
        <v>2</v>
      </c>
      <c r="AE225" s="130">
        <v>6.25E-2</v>
      </c>
      <c r="AF225" s="15">
        <v>2</v>
      </c>
      <c r="AG225" s="15">
        <v>20</v>
      </c>
      <c r="AH225" s="15" t="s">
        <v>632</v>
      </c>
    </row>
    <row r="226" spans="27:34" x14ac:dyDescent="0.2">
      <c r="AA226" s="15">
        <v>2020</v>
      </c>
      <c r="AB226" s="15" t="s">
        <v>3</v>
      </c>
      <c r="AC226" s="17">
        <v>22</v>
      </c>
      <c r="AD226" s="15">
        <v>2</v>
      </c>
      <c r="AE226" s="130">
        <v>6.25E-2</v>
      </c>
      <c r="AF226" s="15">
        <v>2</v>
      </c>
      <c r="AG226" s="15">
        <v>20</v>
      </c>
      <c r="AH226" s="15" t="s">
        <v>632</v>
      </c>
    </row>
    <row r="227" spans="27:34" x14ac:dyDescent="0.2">
      <c r="AA227" s="15">
        <v>2020</v>
      </c>
      <c r="AB227" s="15" t="s">
        <v>411</v>
      </c>
      <c r="AC227" s="17">
        <v>18</v>
      </c>
      <c r="AD227" s="15">
        <v>3</v>
      </c>
      <c r="AE227" s="130">
        <v>0.06</v>
      </c>
      <c r="AF227" s="15">
        <v>1</v>
      </c>
      <c r="AG227" s="15">
        <v>1</v>
      </c>
      <c r="AH227" s="15" t="s">
        <v>632</v>
      </c>
    </row>
    <row r="228" spans="27:34" x14ac:dyDescent="0.2">
      <c r="AA228" s="15">
        <v>2020</v>
      </c>
      <c r="AB228" s="15" t="s">
        <v>260</v>
      </c>
      <c r="AC228" s="17">
        <v>18</v>
      </c>
      <c r="AD228" s="15">
        <v>3</v>
      </c>
      <c r="AE228" s="130">
        <v>0.06</v>
      </c>
      <c r="AF228" s="15">
        <v>6</v>
      </c>
      <c r="AG228" s="15">
        <v>10</v>
      </c>
      <c r="AH228" s="15" t="s">
        <v>632</v>
      </c>
    </row>
    <row r="229" spans="27:34" x14ac:dyDescent="0.2">
      <c r="AA229" s="15">
        <v>2020</v>
      </c>
      <c r="AB229" s="15" t="s">
        <v>1</v>
      </c>
      <c r="AC229" s="17">
        <v>18</v>
      </c>
      <c r="AD229" s="15">
        <v>3</v>
      </c>
      <c r="AE229" s="130">
        <v>0.06</v>
      </c>
      <c r="AF229" s="15">
        <v>2</v>
      </c>
      <c r="AG229" s="15">
        <v>20</v>
      </c>
      <c r="AH229" s="15" t="s">
        <v>632</v>
      </c>
    </row>
    <row r="230" spans="27:34" x14ac:dyDescent="0.2">
      <c r="AA230" s="15">
        <v>2020</v>
      </c>
      <c r="AB230" s="15" t="s">
        <v>3</v>
      </c>
      <c r="AC230" s="17">
        <v>18</v>
      </c>
      <c r="AD230" s="15">
        <v>3</v>
      </c>
      <c r="AE230" s="130">
        <v>0.06</v>
      </c>
      <c r="AF230" s="15">
        <v>2</v>
      </c>
      <c r="AG230" s="15">
        <v>20</v>
      </c>
      <c r="AH230" s="15" t="s">
        <v>632</v>
      </c>
    </row>
    <row r="231" spans="27:34" ht="15" x14ac:dyDescent="0.25">
      <c r="AA231" s="15">
        <v>2020</v>
      </c>
      <c r="AB231" s="202" t="s">
        <v>1</v>
      </c>
      <c r="AC231" s="202">
        <v>10</v>
      </c>
      <c r="AD231" s="202">
        <v>4</v>
      </c>
      <c r="AE231" s="202">
        <v>6.5000000000000002E-2</v>
      </c>
      <c r="AF231" s="202">
        <v>2</v>
      </c>
      <c r="AG231" s="202">
        <v>20</v>
      </c>
      <c r="AH231" s="202" t="s">
        <v>632</v>
      </c>
    </row>
    <row r="232" spans="27:34" ht="15" x14ac:dyDescent="0.25">
      <c r="AA232" s="15">
        <v>2020</v>
      </c>
      <c r="AB232" s="202" t="s">
        <v>3</v>
      </c>
      <c r="AC232" s="202">
        <v>10</v>
      </c>
      <c r="AD232" s="202">
        <v>4</v>
      </c>
      <c r="AE232" s="202">
        <v>6.5000000000000002E-2</v>
      </c>
      <c r="AF232" s="202">
        <v>2</v>
      </c>
      <c r="AG232" s="202">
        <v>20</v>
      </c>
      <c r="AH232" s="202" t="s">
        <v>632</v>
      </c>
    </row>
    <row r="233" spans="27:34" ht="15" x14ac:dyDescent="0.25">
      <c r="AA233" s="15">
        <v>2020</v>
      </c>
      <c r="AB233" s="202" t="s">
        <v>3</v>
      </c>
      <c r="AC233" s="202">
        <v>1</v>
      </c>
      <c r="AD233" s="202">
        <v>5</v>
      </c>
      <c r="AE233" s="202">
        <v>0.04</v>
      </c>
      <c r="AF233" s="202">
        <v>2</v>
      </c>
      <c r="AG233" s="202">
        <v>20</v>
      </c>
      <c r="AH233" s="202" t="s">
        <v>632</v>
      </c>
    </row>
    <row r="235" spans="27:34" x14ac:dyDescent="0.2">
      <c r="AA235" s="15">
        <v>2021</v>
      </c>
      <c r="AB235" s="15" t="s">
        <v>3</v>
      </c>
      <c r="AC235" s="17">
        <v>1</v>
      </c>
      <c r="AD235" s="15">
        <v>1</v>
      </c>
      <c r="AE235" s="130">
        <v>0.31</v>
      </c>
      <c r="AF235" s="131">
        <v>3</v>
      </c>
      <c r="AG235" s="131">
        <v>500</v>
      </c>
      <c r="AH235" s="15" t="s">
        <v>220</v>
      </c>
    </row>
    <row r="236" spans="27:34" x14ac:dyDescent="0.2">
      <c r="AA236" s="15">
        <v>2021</v>
      </c>
      <c r="AB236" s="15" t="s">
        <v>3</v>
      </c>
      <c r="AC236" s="17">
        <v>10</v>
      </c>
      <c r="AD236" s="15">
        <v>2</v>
      </c>
      <c r="AE236" s="130">
        <v>0.28000000000000003</v>
      </c>
      <c r="AF236" s="131">
        <v>3</v>
      </c>
      <c r="AG236" s="131">
        <v>80</v>
      </c>
      <c r="AH236" s="15" t="s">
        <v>220</v>
      </c>
    </row>
    <row r="237" spans="27:34" x14ac:dyDescent="0.2">
      <c r="AA237" s="15">
        <v>2021</v>
      </c>
      <c r="AB237" s="15" t="s">
        <v>260</v>
      </c>
      <c r="AC237" s="17">
        <v>18</v>
      </c>
      <c r="AD237" s="15">
        <v>3</v>
      </c>
      <c r="AE237" s="130">
        <v>0.1</v>
      </c>
      <c r="AF237" s="131">
        <v>8</v>
      </c>
      <c r="AG237" s="131">
        <v>15</v>
      </c>
      <c r="AH237" s="15" t="s">
        <v>220</v>
      </c>
    </row>
    <row r="238" spans="27:34" x14ac:dyDescent="0.2">
      <c r="AA238" s="15">
        <v>2021</v>
      </c>
      <c r="AB238" s="15" t="s">
        <v>2</v>
      </c>
      <c r="AC238" s="17">
        <v>18</v>
      </c>
      <c r="AD238" s="15">
        <v>3</v>
      </c>
      <c r="AE238" s="130">
        <v>0.09</v>
      </c>
      <c r="AF238" s="131">
        <v>2</v>
      </c>
      <c r="AG238" s="131">
        <v>1200</v>
      </c>
      <c r="AH238" s="15" t="s">
        <v>220</v>
      </c>
    </row>
    <row r="239" spans="27:34" x14ac:dyDescent="0.2">
      <c r="AA239" s="15">
        <v>2021</v>
      </c>
      <c r="AB239" s="15" t="s">
        <v>3</v>
      </c>
      <c r="AC239" s="17">
        <v>12</v>
      </c>
      <c r="AD239" s="15">
        <v>4</v>
      </c>
      <c r="AE239" s="130">
        <v>0.09</v>
      </c>
      <c r="AF239" s="131">
        <v>4</v>
      </c>
      <c r="AG239" s="131">
        <v>60</v>
      </c>
      <c r="AH239" s="15" t="s">
        <v>220</v>
      </c>
    </row>
    <row r="240" spans="27:34" x14ac:dyDescent="0.2">
      <c r="AA240" s="15">
        <v>2021</v>
      </c>
      <c r="AB240" s="15" t="s">
        <v>3</v>
      </c>
      <c r="AC240" s="17">
        <v>16</v>
      </c>
      <c r="AD240" s="15">
        <v>5</v>
      </c>
      <c r="AE240" s="130">
        <v>0.13</v>
      </c>
      <c r="AF240" s="131">
        <v>2</v>
      </c>
      <c r="AG240" s="131">
        <v>120</v>
      </c>
      <c r="AH240" s="15" t="s">
        <v>220</v>
      </c>
    </row>
    <row r="241" spans="27:34" x14ac:dyDescent="0.2">
      <c r="AA241" s="15">
        <v>2021</v>
      </c>
      <c r="AB241" s="15" t="s">
        <v>3</v>
      </c>
      <c r="AC241" s="17">
        <v>18</v>
      </c>
      <c r="AD241" s="15">
        <v>1</v>
      </c>
      <c r="AE241" s="130">
        <v>0.02</v>
      </c>
      <c r="AF241" s="131">
        <v>1</v>
      </c>
      <c r="AG241" s="131">
        <v>50</v>
      </c>
      <c r="AH241" s="15" t="s">
        <v>628</v>
      </c>
    </row>
    <row r="242" spans="27:34" x14ac:dyDescent="0.2">
      <c r="AA242" s="15">
        <v>2021</v>
      </c>
      <c r="AB242" s="15" t="s">
        <v>260</v>
      </c>
      <c r="AC242" s="17">
        <v>18</v>
      </c>
      <c r="AD242" s="15">
        <v>1</v>
      </c>
      <c r="AE242" s="130">
        <v>0.14000000000000001</v>
      </c>
      <c r="AF242" s="131">
        <v>2</v>
      </c>
      <c r="AG242" s="131">
        <v>40</v>
      </c>
      <c r="AH242" s="15" t="s">
        <v>628</v>
      </c>
    </row>
    <row r="243" spans="27:34" x14ac:dyDescent="0.2">
      <c r="AA243" s="15">
        <v>2021</v>
      </c>
      <c r="AB243" s="15" t="s">
        <v>2</v>
      </c>
      <c r="AC243" s="17">
        <v>18</v>
      </c>
      <c r="AD243" s="15">
        <v>1</v>
      </c>
      <c r="AE243" s="130">
        <v>0.14000000000000001</v>
      </c>
      <c r="AF243" s="131">
        <v>2</v>
      </c>
      <c r="AG243" s="131">
        <v>2000</v>
      </c>
      <c r="AH243" s="15" t="s">
        <v>628</v>
      </c>
    </row>
    <row r="244" spans="27:34" x14ac:dyDescent="0.2">
      <c r="AA244" s="15">
        <v>2021</v>
      </c>
      <c r="AB244" s="15" t="s">
        <v>3</v>
      </c>
      <c r="AC244" s="17">
        <v>6</v>
      </c>
      <c r="AD244" s="15">
        <v>2</v>
      </c>
      <c r="AE244" s="130">
        <v>0.2</v>
      </c>
      <c r="AF244" s="131">
        <v>5</v>
      </c>
      <c r="AG244" s="131">
        <v>400</v>
      </c>
      <c r="AH244" s="15" t="s">
        <v>628</v>
      </c>
    </row>
    <row r="245" spans="27:34" x14ac:dyDescent="0.2">
      <c r="AA245" s="15">
        <v>2021</v>
      </c>
      <c r="AB245" s="15" t="s">
        <v>1</v>
      </c>
      <c r="AC245" s="17">
        <v>6</v>
      </c>
      <c r="AD245" s="15">
        <v>2</v>
      </c>
      <c r="AE245" s="130">
        <v>0.06</v>
      </c>
      <c r="AF245" s="131">
        <v>1</v>
      </c>
      <c r="AG245" s="131">
        <v>15</v>
      </c>
      <c r="AH245" s="15" t="s">
        <v>628</v>
      </c>
    </row>
    <row r="246" spans="27:34" x14ac:dyDescent="0.2">
      <c r="AA246" s="15">
        <v>2021</v>
      </c>
      <c r="AB246" s="15" t="s">
        <v>3</v>
      </c>
      <c r="AC246" s="17">
        <v>22</v>
      </c>
      <c r="AD246" s="15">
        <v>3</v>
      </c>
      <c r="AE246" s="130">
        <v>0.05</v>
      </c>
      <c r="AF246" s="131">
        <v>5</v>
      </c>
      <c r="AG246" s="131">
        <v>50</v>
      </c>
      <c r="AH246" s="15" t="s">
        <v>628</v>
      </c>
    </row>
    <row r="247" spans="27:34" x14ac:dyDescent="0.2">
      <c r="AA247" s="15">
        <v>2021</v>
      </c>
      <c r="AB247" s="15" t="s">
        <v>260</v>
      </c>
      <c r="AC247" s="17">
        <v>22</v>
      </c>
      <c r="AD247" s="15">
        <v>3</v>
      </c>
      <c r="AE247" s="130">
        <v>0.03</v>
      </c>
      <c r="AF247" s="131">
        <v>1</v>
      </c>
      <c r="AG247" s="131">
        <v>20</v>
      </c>
      <c r="AH247" s="15" t="s">
        <v>628</v>
      </c>
    </row>
    <row r="248" spans="27:34" x14ac:dyDescent="0.2">
      <c r="AA248" s="15">
        <v>2021</v>
      </c>
      <c r="AB248" s="15" t="s">
        <v>411</v>
      </c>
      <c r="AC248" s="17">
        <v>22</v>
      </c>
      <c r="AD248" s="15">
        <v>3</v>
      </c>
      <c r="AE248" s="130">
        <v>0.03</v>
      </c>
      <c r="AF248" s="131">
        <v>1</v>
      </c>
      <c r="AG248" s="131">
        <v>2</v>
      </c>
      <c r="AH248" s="15" t="s">
        <v>628</v>
      </c>
    </row>
    <row r="249" spans="27:34" x14ac:dyDescent="0.2">
      <c r="AA249" s="15">
        <v>2021</v>
      </c>
      <c r="AB249" s="15" t="s">
        <v>1</v>
      </c>
      <c r="AC249" s="17">
        <v>22</v>
      </c>
      <c r="AD249" s="15">
        <v>3</v>
      </c>
      <c r="AE249" s="130">
        <v>0.03</v>
      </c>
      <c r="AF249" s="131">
        <v>1</v>
      </c>
      <c r="AG249" s="131">
        <v>15</v>
      </c>
      <c r="AH249" s="15" t="s">
        <v>628</v>
      </c>
    </row>
    <row r="250" spans="27:34" x14ac:dyDescent="0.2">
      <c r="AA250" s="15">
        <v>2021</v>
      </c>
      <c r="AB250" s="15" t="s">
        <v>2</v>
      </c>
      <c r="AC250" s="17">
        <v>22</v>
      </c>
      <c r="AD250" s="15">
        <v>3</v>
      </c>
      <c r="AE250" s="130">
        <v>0.04</v>
      </c>
      <c r="AF250" s="131">
        <v>2</v>
      </c>
      <c r="AG250" s="131">
        <v>100</v>
      </c>
      <c r="AH250" s="15" t="s">
        <v>628</v>
      </c>
    </row>
    <row r="251" spans="27:34" x14ac:dyDescent="0.2">
      <c r="AA251" s="15">
        <v>2021</v>
      </c>
      <c r="AB251" s="15" t="s">
        <v>3</v>
      </c>
      <c r="AC251" s="17">
        <v>1</v>
      </c>
      <c r="AD251" s="15">
        <v>4</v>
      </c>
      <c r="AE251" s="130">
        <v>0.05</v>
      </c>
      <c r="AF251" s="131">
        <v>5</v>
      </c>
      <c r="AG251" s="131">
        <v>35</v>
      </c>
      <c r="AH251" s="15" t="s">
        <v>628</v>
      </c>
    </row>
    <row r="252" spans="27:34" x14ac:dyDescent="0.2">
      <c r="AA252" s="15">
        <v>2021</v>
      </c>
      <c r="AB252" s="15" t="s">
        <v>260</v>
      </c>
      <c r="AC252" s="17">
        <v>1</v>
      </c>
      <c r="AD252" s="15">
        <v>4</v>
      </c>
      <c r="AE252" s="130">
        <v>0.05</v>
      </c>
      <c r="AF252" s="131">
        <v>1</v>
      </c>
      <c r="AG252" s="131">
        <v>10</v>
      </c>
      <c r="AH252" s="15" t="s">
        <v>628</v>
      </c>
    </row>
    <row r="253" spans="27:34" x14ac:dyDescent="0.2">
      <c r="AA253" s="15">
        <v>2021</v>
      </c>
      <c r="AB253" s="15" t="s">
        <v>411</v>
      </c>
      <c r="AC253" s="17">
        <v>1</v>
      </c>
      <c r="AD253" s="15">
        <v>4</v>
      </c>
      <c r="AE253" s="15">
        <v>0.01</v>
      </c>
      <c r="AF253" s="15">
        <v>1</v>
      </c>
      <c r="AG253" s="15">
        <v>2</v>
      </c>
      <c r="AH253" s="15" t="s">
        <v>628</v>
      </c>
    </row>
    <row r="254" spans="27:34" x14ac:dyDescent="0.2">
      <c r="AA254" s="15">
        <v>2021</v>
      </c>
      <c r="AB254" s="15" t="s">
        <v>1</v>
      </c>
      <c r="AC254" s="17">
        <v>1</v>
      </c>
      <c r="AD254" s="15">
        <v>4</v>
      </c>
      <c r="AE254" s="15">
        <v>0.05</v>
      </c>
      <c r="AF254" s="15">
        <v>1</v>
      </c>
      <c r="AG254" s="15">
        <v>20</v>
      </c>
      <c r="AH254" s="15" t="s">
        <v>628</v>
      </c>
    </row>
    <row r="255" spans="27:34" x14ac:dyDescent="0.2">
      <c r="AA255" s="15">
        <v>2021</v>
      </c>
      <c r="AB255" s="15" t="s">
        <v>2</v>
      </c>
      <c r="AC255" s="17">
        <v>1</v>
      </c>
      <c r="AD255" s="15">
        <v>4</v>
      </c>
      <c r="AE255" s="15">
        <v>0.01</v>
      </c>
      <c r="AF255" s="15">
        <v>2</v>
      </c>
      <c r="AG255" s="15">
        <v>100</v>
      </c>
      <c r="AH255" s="15" t="s">
        <v>628</v>
      </c>
    </row>
    <row r="256" spans="27:34" x14ac:dyDescent="0.2">
      <c r="AA256" s="15">
        <v>2021</v>
      </c>
      <c r="AB256" s="15" t="s">
        <v>3</v>
      </c>
      <c r="AC256" s="17">
        <v>10</v>
      </c>
      <c r="AD256" s="15">
        <v>5</v>
      </c>
      <c r="AE256" s="15">
        <v>0.08</v>
      </c>
      <c r="AF256" s="131">
        <v>2</v>
      </c>
      <c r="AG256" s="131">
        <v>40</v>
      </c>
      <c r="AH256" s="15" t="s">
        <v>628</v>
      </c>
    </row>
    <row r="257" spans="27:34" x14ac:dyDescent="0.2">
      <c r="AA257" s="15">
        <v>2021</v>
      </c>
      <c r="AB257" s="15" t="s">
        <v>1</v>
      </c>
      <c r="AC257" s="17">
        <v>10</v>
      </c>
      <c r="AD257" s="15">
        <v>5</v>
      </c>
      <c r="AE257" s="15">
        <v>0.01</v>
      </c>
      <c r="AF257" s="15">
        <v>1</v>
      </c>
      <c r="AG257" s="15">
        <v>15</v>
      </c>
      <c r="AH257" s="15" t="s">
        <v>628</v>
      </c>
    </row>
    <row r="258" spans="27:34" x14ac:dyDescent="0.2">
      <c r="AA258" s="15">
        <v>2021</v>
      </c>
      <c r="AB258" s="15" t="s">
        <v>3</v>
      </c>
      <c r="AC258" s="17">
        <v>10</v>
      </c>
      <c r="AD258" s="15">
        <v>1</v>
      </c>
      <c r="AE258" s="15">
        <v>0.25</v>
      </c>
      <c r="AF258" s="15">
        <v>2</v>
      </c>
      <c r="AG258" s="15">
        <v>160</v>
      </c>
      <c r="AH258" s="15" t="s">
        <v>629</v>
      </c>
    </row>
    <row r="259" spans="27:34" x14ac:dyDescent="0.2">
      <c r="AA259" s="15">
        <v>2021</v>
      </c>
      <c r="AB259" s="15" t="s">
        <v>411</v>
      </c>
      <c r="AC259" s="17">
        <v>13</v>
      </c>
      <c r="AD259" s="15">
        <v>2</v>
      </c>
      <c r="AE259" s="15">
        <v>0.15</v>
      </c>
      <c r="AF259" s="15">
        <v>5</v>
      </c>
      <c r="AG259" s="15">
        <v>125</v>
      </c>
      <c r="AH259" s="15" t="s">
        <v>629</v>
      </c>
    </row>
    <row r="260" spans="27:34" x14ac:dyDescent="0.2">
      <c r="AA260" s="15">
        <v>2021</v>
      </c>
      <c r="AB260" s="15" t="s">
        <v>260</v>
      </c>
      <c r="AC260" s="17">
        <v>18</v>
      </c>
      <c r="AD260" s="15">
        <v>3</v>
      </c>
      <c r="AE260" s="15">
        <v>0.6</v>
      </c>
      <c r="AF260" s="15">
        <v>5</v>
      </c>
      <c r="AG260" s="15">
        <v>60</v>
      </c>
      <c r="AH260" s="15" t="s">
        <v>629</v>
      </c>
    </row>
    <row r="261" spans="27:34" x14ac:dyDescent="0.2">
      <c r="AA261" s="15">
        <v>2021</v>
      </c>
      <c r="AB261" s="135" t="s">
        <v>3</v>
      </c>
      <c r="AC261" s="136">
        <v>6</v>
      </c>
      <c r="AD261" s="135">
        <v>1</v>
      </c>
      <c r="AE261" s="224">
        <v>0.05</v>
      </c>
      <c r="AF261" s="225">
        <v>30</v>
      </c>
      <c r="AG261" s="215">
        <v>30</v>
      </c>
      <c r="AH261" s="135" t="s">
        <v>630</v>
      </c>
    </row>
    <row r="262" spans="27:34" x14ac:dyDescent="0.2">
      <c r="AA262" s="15">
        <v>2021</v>
      </c>
      <c r="AB262" s="135" t="s">
        <v>1</v>
      </c>
      <c r="AC262" s="136">
        <v>6</v>
      </c>
      <c r="AD262" s="135">
        <v>1</v>
      </c>
      <c r="AE262" s="224">
        <v>0.05</v>
      </c>
      <c r="AF262" s="215">
        <v>2</v>
      </c>
      <c r="AG262" s="215">
        <v>20</v>
      </c>
      <c r="AH262" s="135" t="s">
        <v>630</v>
      </c>
    </row>
    <row r="263" spans="27:34" x14ac:dyDescent="0.2">
      <c r="AA263" s="15">
        <v>2021</v>
      </c>
      <c r="AB263" s="135" t="s">
        <v>3</v>
      </c>
      <c r="AC263" s="136">
        <v>11</v>
      </c>
      <c r="AD263" s="135">
        <v>2</v>
      </c>
      <c r="AE263" s="224">
        <v>0.05</v>
      </c>
      <c r="AF263" s="215">
        <v>30</v>
      </c>
      <c r="AG263" s="215">
        <v>30</v>
      </c>
      <c r="AH263" s="135" t="s">
        <v>630</v>
      </c>
    </row>
    <row r="264" spans="27:34" x14ac:dyDescent="0.2">
      <c r="AA264" s="15">
        <v>2021</v>
      </c>
      <c r="AB264" s="135" t="s">
        <v>411</v>
      </c>
      <c r="AC264" s="136">
        <v>13</v>
      </c>
      <c r="AD264" s="135">
        <v>2</v>
      </c>
      <c r="AE264" s="224">
        <v>0.25</v>
      </c>
      <c r="AF264" s="215">
        <v>5</v>
      </c>
      <c r="AG264" s="215">
        <v>1</v>
      </c>
      <c r="AH264" s="135" t="s">
        <v>630</v>
      </c>
    </row>
    <row r="265" spans="27:34" x14ac:dyDescent="0.2">
      <c r="AA265" s="15">
        <v>2021</v>
      </c>
      <c r="AB265" s="135" t="s">
        <v>260</v>
      </c>
      <c r="AC265" s="136">
        <v>21</v>
      </c>
      <c r="AD265" s="135">
        <v>3</v>
      </c>
      <c r="AE265" s="224">
        <v>0.3</v>
      </c>
      <c r="AF265" s="225">
        <v>0.06</v>
      </c>
      <c r="AG265" s="215">
        <v>10</v>
      </c>
      <c r="AH265" s="135" t="s">
        <v>630</v>
      </c>
    </row>
    <row r="266" spans="27:34" x14ac:dyDescent="0.2">
      <c r="AA266" s="15">
        <v>2021</v>
      </c>
      <c r="AB266" s="135" t="s">
        <v>3</v>
      </c>
      <c r="AC266" s="136">
        <v>22</v>
      </c>
      <c r="AD266" s="135">
        <v>4</v>
      </c>
      <c r="AE266" s="224">
        <v>0.05</v>
      </c>
      <c r="AF266" s="215">
        <v>30</v>
      </c>
      <c r="AG266" s="215">
        <v>30</v>
      </c>
      <c r="AH266" s="135" t="s">
        <v>630</v>
      </c>
    </row>
    <row r="267" spans="27:34" x14ac:dyDescent="0.2">
      <c r="AA267" s="15">
        <v>2021</v>
      </c>
      <c r="AB267" s="135" t="s">
        <v>260</v>
      </c>
      <c r="AC267" s="136">
        <v>22</v>
      </c>
      <c r="AD267" s="135">
        <v>4</v>
      </c>
      <c r="AE267" s="224">
        <v>0.05</v>
      </c>
      <c r="AF267" s="215">
        <v>6</v>
      </c>
      <c r="AG267" s="215">
        <v>10</v>
      </c>
      <c r="AH267" s="135" t="s">
        <v>630</v>
      </c>
    </row>
    <row r="268" spans="27:34" x14ac:dyDescent="0.2">
      <c r="AA268" s="15">
        <v>2021</v>
      </c>
      <c r="AB268" s="135" t="s">
        <v>1</v>
      </c>
      <c r="AC268" s="136">
        <v>22</v>
      </c>
      <c r="AD268" s="135">
        <v>4</v>
      </c>
      <c r="AE268" s="224">
        <v>0.05</v>
      </c>
      <c r="AF268" s="215">
        <v>2</v>
      </c>
      <c r="AG268" s="215">
        <v>20</v>
      </c>
      <c r="AH268" s="135" t="s">
        <v>630</v>
      </c>
    </row>
    <row r="269" spans="27:34" x14ac:dyDescent="0.2">
      <c r="AA269" s="15">
        <v>2021</v>
      </c>
      <c r="AB269" s="135" t="s">
        <v>3</v>
      </c>
      <c r="AC269" s="136">
        <v>18</v>
      </c>
      <c r="AD269" s="135">
        <v>5</v>
      </c>
      <c r="AE269" s="224">
        <v>0.05</v>
      </c>
      <c r="AF269" s="215">
        <v>30</v>
      </c>
      <c r="AG269" s="215">
        <v>30</v>
      </c>
      <c r="AH269" s="135" t="s">
        <v>630</v>
      </c>
    </row>
    <row r="270" spans="27:34" x14ac:dyDescent="0.2">
      <c r="AA270" s="15">
        <v>2021</v>
      </c>
      <c r="AB270" s="135" t="s">
        <v>3</v>
      </c>
      <c r="AC270" s="136">
        <v>10</v>
      </c>
      <c r="AD270" s="135">
        <v>6</v>
      </c>
      <c r="AE270" s="224">
        <v>0.1</v>
      </c>
      <c r="AF270" s="215">
        <v>30</v>
      </c>
      <c r="AG270" s="215">
        <v>30</v>
      </c>
      <c r="AH270" s="135" t="s">
        <v>630</v>
      </c>
    </row>
    <row r="271" spans="27:34" x14ac:dyDescent="0.2">
      <c r="AA271" s="15">
        <v>2021</v>
      </c>
      <c r="AB271" s="15" t="s">
        <v>3</v>
      </c>
      <c r="AC271" s="17">
        <v>6</v>
      </c>
      <c r="AD271" s="15">
        <v>1</v>
      </c>
      <c r="AE271" s="15">
        <v>0.5</v>
      </c>
      <c r="AF271" s="15">
        <v>7</v>
      </c>
      <c r="AG271" s="15">
        <v>300</v>
      </c>
      <c r="AH271" s="15" t="s">
        <v>631</v>
      </c>
    </row>
    <row r="272" spans="27:34" x14ac:dyDescent="0.2">
      <c r="AA272" s="15">
        <v>2021</v>
      </c>
      <c r="AB272" s="15" t="s">
        <v>260</v>
      </c>
      <c r="AC272" s="17">
        <v>18</v>
      </c>
      <c r="AD272" s="15">
        <v>2</v>
      </c>
      <c r="AE272" s="15">
        <v>0.25</v>
      </c>
      <c r="AF272" s="15">
        <v>6</v>
      </c>
      <c r="AG272" s="15">
        <v>10</v>
      </c>
      <c r="AH272" s="15" t="s">
        <v>631</v>
      </c>
    </row>
    <row r="273" spans="27:34" x14ac:dyDescent="0.2">
      <c r="AA273" s="15">
        <v>2021</v>
      </c>
      <c r="AB273" s="15" t="s">
        <v>1</v>
      </c>
      <c r="AC273" s="17">
        <v>18</v>
      </c>
      <c r="AD273" s="15">
        <v>2</v>
      </c>
      <c r="AE273" s="15">
        <v>0.1</v>
      </c>
      <c r="AF273" s="15">
        <v>1</v>
      </c>
      <c r="AG273" s="15">
        <v>20</v>
      </c>
      <c r="AH273" s="15" t="s">
        <v>631</v>
      </c>
    </row>
    <row r="274" spans="27:34" x14ac:dyDescent="0.2">
      <c r="AA274" s="15">
        <v>2021</v>
      </c>
      <c r="AB274" s="15" t="s">
        <v>2</v>
      </c>
      <c r="AC274" s="17">
        <v>18</v>
      </c>
      <c r="AD274" s="15">
        <v>2</v>
      </c>
      <c r="AE274" s="15">
        <v>0.1</v>
      </c>
      <c r="AF274" s="15">
        <v>1</v>
      </c>
      <c r="AG274" s="15">
        <v>3000</v>
      </c>
      <c r="AH274" s="15" t="s">
        <v>631</v>
      </c>
    </row>
    <row r="275" spans="27:34" x14ac:dyDescent="0.2">
      <c r="AA275" s="15">
        <v>2021</v>
      </c>
      <c r="AB275" s="15" t="s">
        <v>3</v>
      </c>
      <c r="AC275" s="17">
        <v>11</v>
      </c>
      <c r="AD275" s="15">
        <v>3</v>
      </c>
      <c r="AE275" s="15">
        <v>0.05</v>
      </c>
      <c r="AF275" s="15">
        <v>7</v>
      </c>
      <c r="AG275" s="15">
        <v>300</v>
      </c>
      <c r="AH275" s="15" t="s">
        <v>631</v>
      </c>
    </row>
    <row r="276" spans="27:34" x14ac:dyDescent="0.2">
      <c r="AA276" s="15">
        <v>2021</v>
      </c>
      <c r="AB276" s="15" t="s">
        <v>3</v>
      </c>
      <c r="AC276" s="17">
        <v>1</v>
      </c>
      <c r="AD276" s="15">
        <v>1</v>
      </c>
      <c r="AE276" s="130">
        <v>0.3</v>
      </c>
      <c r="AF276" s="15">
        <v>4</v>
      </c>
      <c r="AG276" s="15">
        <v>600</v>
      </c>
      <c r="AH276" s="15" t="s">
        <v>633</v>
      </c>
    </row>
    <row r="277" spans="27:34" x14ac:dyDescent="0.2">
      <c r="AA277" s="15">
        <v>2021</v>
      </c>
      <c r="AB277" s="15" t="s">
        <v>3</v>
      </c>
      <c r="AC277" s="17">
        <v>10</v>
      </c>
      <c r="AD277" s="15">
        <v>2</v>
      </c>
      <c r="AE277" s="130">
        <v>0.3</v>
      </c>
      <c r="AF277" s="15">
        <v>10</v>
      </c>
      <c r="AG277" s="15">
        <v>50</v>
      </c>
      <c r="AH277" s="15" t="s">
        <v>633</v>
      </c>
    </row>
    <row r="278" spans="27:34" x14ac:dyDescent="0.2">
      <c r="AA278" s="15">
        <v>2021</v>
      </c>
      <c r="AB278" s="15" t="s">
        <v>1</v>
      </c>
      <c r="AC278" s="17">
        <v>10</v>
      </c>
      <c r="AD278" s="15">
        <v>2</v>
      </c>
      <c r="AE278" s="130">
        <v>0.1</v>
      </c>
      <c r="AF278" s="15">
        <v>2</v>
      </c>
      <c r="AG278" s="15">
        <v>40</v>
      </c>
      <c r="AH278" s="15" t="s">
        <v>633</v>
      </c>
    </row>
    <row r="279" spans="27:34" x14ac:dyDescent="0.2">
      <c r="AA279" s="15">
        <v>2021</v>
      </c>
      <c r="AB279" s="15" t="s">
        <v>3</v>
      </c>
      <c r="AC279" s="17">
        <v>11</v>
      </c>
      <c r="AD279" s="15">
        <v>3</v>
      </c>
      <c r="AE279" s="130">
        <v>0.05</v>
      </c>
      <c r="AF279" s="15">
        <v>2</v>
      </c>
      <c r="AG279" s="15">
        <v>40</v>
      </c>
      <c r="AH279" s="15" t="s">
        <v>633</v>
      </c>
    </row>
    <row r="280" spans="27:34" x14ac:dyDescent="0.2">
      <c r="AA280" s="15">
        <v>2021</v>
      </c>
      <c r="AB280" s="15" t="s">
        <v>260</v>
      </c>
      <c r="AC280" s="17">
        <v>18</v>
      </c>
      <c r="AD280" s="15">
        <v>4</v>
      </c>
      <c r="AE280" s="130">
        <v>0.02</v>
      </c>
      <c r="AF280" s="15">
        <v>2</v>
      </c>
      <c r="AG280" s="15">
        <v>50</v>
      </c>
      <c r="AH280" s="15" t="s">
        <v>633</v>
      </c>
    </row>
    <row r="281" spans="27:34" x14ac:dyDescent="0.2">
      <c r="AA281" s="15">
        <v>2021</v>
      </c>
      <c r="AB281" s="15" t="s">
        <v>1</v>
      </c>
      <c r="AC281" s="17">
        <v>18</v>
      </c>
      <c r="AD281" s="15">
        <v>4</v>
      </c>
      <c r="AE281" s="130">
        <v>0.03</v>
      </c>
      <c r="AF281" s="15">
        <v>1</v>
      </c>
      <c r="AG281" s="15">
        <v>40</v>
      </c>
      <c r="AH281" s="15" t="s">
        <v>633</v>
      </c>
    </row>
    <row r="282" spans="27:34" x14ac:dyDescent="0.2">
      <c r="AA282" s="15">
        <v>2021</v>
      </c>
      <c r="AB282" s="15" t="s">
        <v>2</v>
      </c>
      <c r="AC282" s="17">
        <v>18</v>
      </c>
      <c r="AD282" s="15">
        <v>4</v>
      </c>
      <c r="AE282" s="130">
        <v>0.09</v>
      </c>
      <c r="AF282" s="15">
        <v>3</v>
      </c>
      <c r="AG282" s="15">
        <v>2000</v>
      </c>
      <c r="AH282" s="15" t="s">
        <v>633</v>
      </c>
    </row>
    <row r="283" spans="27:34" x14ac:dyDescent="0.2">
      <c r="AA283" s="15">
        <v>2021</v>
      </c>
      <c r="AB283" s="15" t="s">
        <v>3</v>
      </c>
      <c r="AC283" s="17">
        <v>22</v>
      </c>
      <c r="AD283" s="15">
        <v>5</v>
      </c>
      <c r="AE283" s="130">
        <v>0.02</v>
      </c>
      <c r="AF283" s="15">
        <v>3</v>
      </c>
      <c r="AG283" s="15">
        <v>5</v>
      </c>
      <c r="AH283" s="15" t="s">
        <v>633</v>
      </c>
    </row>
    <row r="284" spans="27:34" x14ac:dyDescent="0.2">
      <c r="AA284" s="15">
        <v>2021</v>
      </c>
      <c r="AB284" s="15" t="s">
        <v>2</v>
      </c>
      <c r="AC284" s="17">
        <v>22</v>
      </c>
      <c r="AD284" s="15">
        <v>5</v>
      </c>
      <c r="AE284" s="130">
        <v>0.04</v>
      </c>
      <c r="AF284" s="15">
        <v>1</v>
      </c>
      <c r="AG284" s="15">
        <v>2</v>
      </c>
      <c r="AH284" s="15" t="s">
        <v>633</v>
      </c>
    </row>
    <row r="285" spans="27:34" x14ac:dyDescent="0.2">
      <c r="AA285" s="15">
        <v>2021</v>
      </c>
      <c r="AB285" s="15" t="s">
        <v>3</v>
      </c>
      <c r="AC285" s="217">
        <v>6</v>
      </c>
      <c r="AD285" s="15">
        <v>6</v>
      </c>
      <c r="AE285" s="15">
        <v>0.05</v>
      </c>
      <c r="AF285" s="135">
        <v>2</v>
      </c>
      <c r="AG285" s="135">
        <v>250</v>
      </c>
      <c r="AH285" s="135" t="s">
        <v>633</v>
      </c>
    </row>
    <row r="286" spans="27:34" x14ac:dyDescent="0.2">
      <c r="AA286" s="15">
        <v>2021</v>
      </c>
      <c r="AB286" s="15" t="s">
        <v>411</v>
      </c>
      <c r="AC286" s="217">
        <v>13</v>
      </c>
      <c r="AD286" s="15">
        <v>2</v>
      </c>
      <c r="AE286" s="15">
        <v>0.3</v>
      </c>
      <c r="AF286" s="135">
        <v>3</v>
      </c>
      <c r="AG286" s="135">
        <v>15</v>
      </c>
      <c r="AH286" s="135" t="s">
        <v>635</v>
      </c>
    </row>
    <row r="287" spans="27:34" x14ac:dyDescent="0.2">
      <c r="AA287" s="15">
        <v>2021</v>
      </c>
      <c r="AB287" s="15" t="s">
        <v>411</v>
      </c>
      <c r="AC287" s="217">
        <v>12</v>
      </c>
      <c r="AD287" s="15">
        <v>2</v>
      </c>
      <c r="AE287" s="15">
        <v>0.1</v>
      </c>
      <c r="AF287" s="135">
        <v>3</v>
      </c>
      <c r="AG287" s="135">
        <v>15</v>
      </c>
      <c r="AH287" s="135" t="s">
        <v>635</v>
      </c>
    </row>
    <row r="288" spans="27:34" x14ac:dyDescent="0.2">
      <c r="AA288" s="15">
        <v>2021</v>
      </c>
      <c r="AB288" s="15" t="s">
        <v>3</v>
      </c>
      <c r="AC288" s="217">
        <v>6</v>
      </c>
      <c r="AD288" s="15">
        <v>3</v>
      </c>
      <c r="AE288" s="15">
        <v>0.35</v>
      </c>
      <c r="AF288" s="135">
        <v>8</v>
      </c>
      <c r="AG288" s="135">
        <v>150</v>
      </c>
      <c r="AH288" s="135" t="s">
        <v>635</v>
      </c>
    </row>
    <row r="289" spans="27:43" x14ac:dyDescent="0.2">
      <c r="AA289" s="15">
        <v>2021</v>
      </c>
      <c r="AB289" s="15" t="s">
        <v>260</v>
      </c>
      <c r="AC289" s="217">
        <v>18</v>
      </c>
      <c r="AD289" s="15">
        <v>3</v>
      </c>
      <c r="AE289" s="15">
        <v>0.05</v>
      </c>
      <c r="AF289" s="135">
        <v>3</v>
      </c>
      <c r="AG289" s="135">
        <v>15</v>
      </c>
      <c r="AH289" s="135" t="s">
        <v>635</v>
      </c>
    </row>
    <row r="290" spans="27:43" x14ac:dyDescent="0.2">
      <c r="AA290" s="15">
        <v>2021</v>
      </c>
      <c r="AB290" s="15" t="s">
        <v>2</v>
      </c>
      <c r="AC290" s="217">
        <v>18</v>
      </c>
      <c r="AD290" s="15">
        <v>4</v>
      </c>
      <c r="AE290" s="15">
        <v>0.05</v>
      </c>
      <c r="AF290" s="135">
        <v>2</v>
      </c>
      <c r="AG290" s="135">
        <v>500</v>
      </c>
      <c r="AH290" s="135" t="s">
        <v>635</v>
      </c>
    </row>
    <row r="291" spans="27:43" x14ac:dyDescent="0.2">
      <c r="AA291" s="15">
        <v>2021</v>
      </c>
      <c r="AB291" s="15" t="s">
        <v>260</v>
      </c>
      <c r="AC291" s="17">
        <v>22</v>
      </c>
      <c r="AD291" s="15">
        <v>1</v>
      </c>
      <c r="AE291" s="15">
        <v>2.5000000000000001E-2</v>
      </c>
      <c r="AF291" s="15">
        <v>5</v>
      </c>
      <c r="AG291" s="15">
        <v>20</v>
      </c>
      <c r="AH291" s="135" t="s">
        <v>635</v>
      </c>
    </row>
    <row r="292" spans="27:43" x14ac:dyDescent="0.2">
      <c r="AA292" s="15">
        <v>2021</v>
      </c>
      <c r="AB292" s="15" t="s">
        <v>260</v>
      </c>
      <c r="AC292" s="17">
        <v>10</v>
      </c>
      <c r="AD292" s="15">
        <v>1</v>
      </c>
      <c r="AE292" s="15">
        <v>0.15</v>
      </c>
      <c r="AF292" s="15">
        <v>10</v>
      </c>
      <c r="AG292" s="15">
        <v>15</v>
      </c>
      <c r="AH292" s="135" t="s">
        <v>635</v>
      </c>
    </row>
    <row r="293" spans="27:43" x14ac:dyDescent="0.2">
      <c r="AA293" s="15">
        <v>2021</v>
      </c>
      <c r="AB293" s="15" t="s">
        <v>3</v>
      </c>
      <c r="AC293" s="17">
        <v>11</v>
      </c>
      <c r="AD293" s="15">
        <v>1</v>
      </c>
      <c r="AE293" s="15">
        <v>0.04</v>
      </c>
      <c r="AF293" s="15">
        <v>5</v>
      </c>
      <c r="AG293" s="15">
        <v>20</v>
      </c>
      <c r="AH293" s="15" t="s">
        <v>637</v>
      </c>
    </row>
    <row r="294" spans="27:43" x14ac:dyDescent="0.2">
      <c r="AA294" s="15">
        <v>2021</v>
      </c>
      <c r="AB294" s="15" t="s">
        <v>411</v>
      </c>
      <c r="AC294" s="17">
        <v>11</v>
      </c>
      <c r="AD294" s="15">
        <v>1</v>
      </c>
      <c r="AE294" s="15">
        <v>0.08</v>
      </c>
      <c r="AF294" s="15">
        <v>10</v>
      </c>
      <c r="AG294" s="15">
        <v>15</v>
      </c>
      <c r="AH294" s="15" t="s">
        <v>637</v>
      </c>
    </row>
    <row r="295" spans="27:43" x14ac:dyDescent="0.2">
      <c r="AA295" s="15">
        <v>2021</v>
      </c>
      <c r="AB295" s="15" t="s">
        <v>1</v>
      </c>
      <c r="AC295" s="17">
        <v>11</v>
      </c>
      <c r="AD295" s="15">
        <v>1</v>
      </c>
      <c r="AE295" s="15">
        <v>0.09</v>
      </c>
      <c r="AF295" s="133">
        <v>3</v>
      </c>
      <c r="AG295" s="15">
        <v>20</v>
      </c>
      <c r="AH295" s="15" t="s">
        <v>637</v>
      </c>
    </row>
    <row r="296" spans="27:43" x14ac:dyDescent="0.2">
      <c r="AA296" s="15">
        <v>2021</v>
      </c>
      <c r="AB296" s="15" t="s">
        <v>260</v>
      </c>
      <c r="AC296" s="17">
        <v>18</v>
      </c>
      <c r="AD296" s="15">
        <v>2</v>
      </c>
      <c r="AE296" s="15">
        <v>0.1</v>
      </c>
      <c r="AF296" s="15">
        <v>5</v>
      </c>
      <c r="AG296" s="15">
        <v>15</v>
      </c>
      <c r="AH296" s="15" t="s">
        <v>637</v>
      </c>
    </row>
    <row r="297" spans="27:43" x14ac:dyDescent="0.2">
      <c r="AA297" s="15">
        <v>2021</v>
      </c>
      <c r="AB297" s="15" t="s">
        <v>3</v>
      </c>
      <c r="AC297" s="17">
        <v>22</v>
      </c>
      <c r="AD297" s="15">
        <v>3</v>
      </c>
      <c r="AE297" s="15">
        <v>0.04</v>
      </c>
      <c r="AF297" s="15">
        <v>3</v>
      </c>
      <c r="AG297" s="15">
        <v>5</v>
      </c>
      <c r="AH297" s="15" t="s">
        <v>637</v>
      </c>
    </row>
    <row r="298" spans="27:43" x14ac:dyDescent="0.2">
      <c r="AA298" s="15">
        <v>2021</v>
      </c>
      <c r="AB298" s="15" t="s">
        <v>260</v>
      </c>
      <c r="AC298" s="17">
        <v>22</v>
      </c>
      <c r="AD298" s="15">
        <v>3</v>
      </c>
      <c r="AE298" s="15">
        <v>0.1</v>
      </c>
      <c r="AF298" s="15">
        <v>20</v>
      </c>
      <c r="AG298" s="15">
        <v>20</v>
      </c>
      <c r="AH298" s="15" t="s">
        <v>637</v>
      </c>
      <c r="AK298" s="110"/>
    </row>
    <row r="299" spans="27:43" x14ac:dyDescent="0.2">
      <c r="AA299" s="15">
        <v>2021</v>
      </c>
      <c r="AB299" s="15" t="s">
        <v>3</v>
      </c>
      <c r="AC299" s="17">
        <v>16</v>
      </c>
      <c r="AD299" s="15">
        <v>4</v>
      </c>
      <c r="AE299" s="15">
        <v>0.03</v>
      </c>
      <c r="AF299" s="15">
        <v>10</v>
      </c>
      <c r="AG299" s="15">
        <v>15</v>
      </c>
      <c r="AH299" s="15" t="s">
        <v>637</v>
      </c>
      <c r="AK299" s="110"/>
    </row>
    <row r="300" spans="27:43" x14ac:dyDescent="0.2">
      <c r="AA300" s="15">
        <v>2021</v>
      </c>
      <c r="AB300" s="15" t="s">
        <v>260</v>
      </c>
      <c r="AC300" s="17">
        <v>16</v>
      </c>
      <c r="AD300" s="15">
        <v>4</v>
      </c>
      <c r="AE300" s="15">
        <v>0.1</v>
      </c>
      <c r="AF300" s="15">
        <v>60</v>
      </c>
      <c r="AG300" s="15">
        <v>20</v>
      </c>
      <c r="AH300" s="15" t="s">
        <v>637</v>
      </c>
      <c r="AK300" s="110"/>
    </row>
    <row r="301" spans="27:43" x14ac:dyDescent="0.2">
      <c r="AA301" s="15">
        <v>2021</v>
      </c>
      <c r="AB301" s="15" t="s">
        <v>411</v>
      </c>
      <c r="AC301" s="17">
        <v>16</v>
      </c>
      <c r="AD301" s="15">
        <v>4</v>
      </c>
      <c r="AE301" s="15">
        <v>7.0000000000000007E-2</v>
      </c>
      <c r="AF301" s="15">
        <v>2</v>
      </c>
      <c r="AG301" s="15">
        <v>1</v>
      </c>
      <c r="AH301" s="15" t="s">
        <v>637</v>
      </c>
      <c r="AL301" s="110"/>
      <c r="AO301" s="135"/>
      <c r="AP301" s="135"/>
      <c r="AQ301" s="135"/>
    </row>
    <row r="302" spans="27:43" x14ac:dyDescent="0.2">
      <c r="AA302" s="15">
        <v>2021</v>
      </c>
      <c r="AB302" s="15" t="s">
        <v>1</v>
      </c>
      <c r="AC302" s="17">
        <v>16</v>
      </c>
      <c r="AD302" s="15">
        <v>4</v>
      </c>
      <c r="AE302" s="15">
        <v>0.09</v>
      </c>
      <c r="AF302" s="15">
        <v>10</v>
      </c>
      <c r="AG302" s="15">
        <v>15</v>
      </c>
      <c r="AH302" s="15" t="s">
        <v>637</v>
      </c>
      <c r="AL302" s="110"/>
      <c r="AO302" s="135"/>
      <c r="AP302" s="135"/>
      <c r="AQ302" s="135"/>
    </row>
    <row r="303" spans="27:43" x14ac:dyDescent="0.2">
      <c r="AA303" s="15">
        <v>2021</v>
      </c>
      <c r="AB303" s="15" t="s">
        <v>3</v>
      </c>
      <c r="AC303" s="17">
        <v>10</v>
      </c>
      <c r="AD303" s="15">
        <v>5</v>
      </c>
      <c r="AE303" s="15">
        <v>0.03</v>
      </c>
      <c r="AF303" s="15">
        <v>3</v>
      </c>
      <c r="AG303" s="15">
        <v>40</v>
      </c>
      <c r="AH303" s="15" t="s">
        <v>637</v>
      </c>
      <c r="AL303" s="110"/>
      <c r="AO303" s="135"/>
      <c r="AP303" s="135"/>
      <c r="AQ303" s="135"/>
    </row>
    <row r="304" spans="27:43" x14ac:dyDescent="0.2">
      <c r="AA304" s="15">
        <v>2021</v>
      </c>
      <c r="AB304" s="15" t="s">
        <v>3</v>
      </c>
      <c r="AC304" s="17">
        <v>12</v>
      </c>
      <c r="AD304" s="15">
        <v>6</v>
      </c>
      <c r="AE304" s="133">
        <v>0.03</v>
      </c>
      <c r="AF304" s="15">
        <v>3</v>
      </c>
      <c r="AG304" s="15">
        <v>20</v>
      </c>
      <c r="AH304" s="15" t="s">
        <v>637</v>
      </c>
      <c r="AL304" s="110"/>
      <c r="AO304" s="135"/>
      <c r="AP304" s="135"/>
      <c r="AQ304" s="135"/>
    </row>
    <row r="305" spans="27:43" x14ac:dyDescent="0.2">
      <c r="AA305" s="15">
        <v>2021</v>
      </c>
      <c r="AB305" s="15" t="s">
        <v>411</v>
      </c>
      <c r="AC305" s="17">
        <v>12</v>
      </c>
      <c r="AD305" s="15">
        <v>6</v>
      </c>
      <c r="AE305" s="15">
        <v>7.0000000000000007E-2</v>
      </c>
      <c r="AF305" s="15">
        <v>2</v>
      </c>
      <c r="AG305" s="15">
        <v>10</v>
      </c>
      <c r="AH305" s="15" t="s">
        <v>637</v>
      </c>
      <c r="AL305" s="110"/>
      <c r="AO305" s="135"/>
      <c r="AP305" s="135"/>
      <c r="AQ305" s="135"/>
    </row>
    <row r="306" spans="27:43" x14ac:dyDescent="0.2">
      <c r="AA306" s="15">
        <v>2021</v>
      </c>
      <c r="AB306" s="15" t="s">
        <v>260</v>
      </c>
      <c r="AC306" s="17">
        <v>21</v>
      </c>
      <c r="AD306" s="15">
        <v>7</v>
      </c>
      <c r="AE306" s="15">
        <v>0.1</v>
      </c>
      <c r="AF306" s="15">
        <v>10</v>
      </c>
      <c r="AG306" s="15">
        <v>20</v>
      </c>
      <c r="AH306" s="15" t="s">
        <v>637</v>
      </c>
      <c r="AL306" s="110"/>
      <c r="AO306" s="135"/>
      <c r="AP306" s="135"/>
      <c r="AQ306" s="135"/>
    </row>
    <row r="307" spans="27:43" x14ac:dyDescent="0.2">
      <c r="AA307" s="15">
        <v>2021</v>
      </c>
      <c r="AB307" s="15" t="s">
        <v>3</v>
      </c>
      <c r="AC307" s="17">
        <v>6</v>
      </c>
      <c r="AD307" s="15">
        <v>8</v>
      </c>
      <c r="AE307" s="15">
        <v>0.03</v>
      </c>
      <c r="AF307" s="15">
        <v>3</v>
      </c>
      <c r="AG307" s="15">
        <v>20</v>
      </c>
      <c r="AH307" s="15" t="s">
        <v>637</v>
      </c>
      <c r="AK307" s="110"/>
    </row>
    <row r="308" spans="27:43" x14ac:dyDescent="0.2">
      <c r="AA308" s="15">
        <v>2021</v>
      </c>
      <c r="AB308" s="15" t="s">
        <v>3</v>
      </c>
      <c r="AC308" s="17">
        <v>6</v>
      </c>
      <c r="AD308" s="15">
        <v>1</v>
      </c>
      <c r="AE308" s="15">
        <v>0.25</v>
      </c>
      <c r="AF308" s="15">
        <v>3</v>
      </c>
      <c r="AG308" s="15">
        <v>1000</v>
      </c>
      <c r="AH308" s="15" t="s">
        <v>636</v>
      </c>
      <c r="AK308" s="110"/>
    </row>
    <row r="309" spans="27:43" x14ac:dyDescent="0.2">
      <c r="AA309" s="15">
        <v>2021</v>
      </c>
      <c r="AB309" s="15" t="s">
        <v>3</v>
      </c>
      <c r="AC309" s="17">
        <v>10</v>
      </c>
      <c r="AD309" s="15">
        <v>2</v>
      </c>
      <c r="AE309" s="15">
        <v>0.28000000000000003</v>
      </c>
      <c r="AF309" s="15">
        <v>2</v>
      </c>
      <c r="AG309" s="15">
        <v>50</v>
      </c>
      <c r="AH309" s="15" t="s">
        <v>636</v>
      </c>
      <c r="AK309" s="110"/>
    </row>
    <row r="310" spans="27:43" x14ac:dyDescent="0.2">
      <c r="AA310" s="15">
        <v>2021</v>
      </c>
      <c r="AB310" s="15" t="s">
        <v>260</v>
      </c>
      <c r="AC310" s="17">
        <v>21</v>
      </c>
      <c r="AD310" s="15">
        <v>3</v>
      </c>
      <c r="AE310" s="15">
        <v>0.1</v>
      </c>
      <c r="AF310" s="15">
        <v>2</v>
      </c>
      <c r="AG310" s="15">
        <v>50</v>
      </c>
      <c r="AH310" s="15" t="s">
        <v>636</v>
      </c>
      <c r="AK310" s="110"/>
    </row>
    <row r="311" spans="27:43" x14ac:dyDescent="0.2">
      <c r="AA311" s="15">
        <v>2021</v>
      </c>
      <c r="AB311" s="15" t="s">
        <v>2</v>
      </c>
      <c r="AC311" s="17">
        <v>18</v>
      </c>
      <c r="AD311" s="15">
        <v>4</v>
      </c>
      <c r="AE311" s="15">
        <v>0.14000000000000001</v>
      </c>
      <c r="AF311" s="15">
        <v>2</v>
      </c>
      <c r="AG311" s="15">
        <v>300</v>
      </c>
      <c r="AH311" s="15" t="s">
        <v>636</v>
      </c>
      <c r="AK311" s="110"/>
    </row>
    <row r="312" spans="27:43" x14ac:dyDescent="0.2">
      <c r="AA312" s="15">
        <v>2021</v>
      </c>
      <c r="AB312" s="15" t="s">
        <v>2</v>
      </c>
      <c r="AC312" s="17">
        <v>25</v>
      </c>
      <c r="AD312" s="15">
        <v>5</v>
      </c>
      <c r="AE312" s="15">
        <v>0.15</v>
      </c>
      <c r="AF312" s="15">
        <v>2</v>
      </c>
      <c r="AG312" s="15">
        <v>300</v>
      </c>
      <c r="AH312" s="15" t="s">
        <v>636</v>
      </c>
    </row>
    <row r="313" spans="27:43" x14ac:dyDescent="0.2">
      <c r="AA313" s="15">
        <v>2021</v>
      </c>
      <c r="AB313" s="15" t="s">
        <v>3</v>
      </c>
      <c r="AC313" s="17">
        <v>22</v>
      </c>
      <c r="AD313" s="15">
        <v>6</v>
      </c>
      <c r="AE313" s="15">
        <v>0.08</v>
      </c>
      <c r="AF313" s="15">
        <v>2</v>
      </c>
      <c r="AG313" s="15">
        <v>5</v>
      </c>
      <c r="AH313" s="15" t="s">
        <v>636</v>
      </c>
      <c r="AK313" s="110"/>
    </row>
    <row r="314" spans="27:43" x14ac:dyDescent="0.2">
      <c r="AA314" s="15">
        <v>2021</v>
      </c>
      <c r="AB314" s="15" t="s">
        <v>3</v>
      </c>
      <c r="AC314" s="17">
        <v>11</v>
      </c>
      <c r="AD314" s="15">
        <v>1</v>
      </c>
      <c r="AE314" s="130">
        <v>8.5000000000000006E-2</v>
      </c>
      <c r="AF314" s="15">
        <v>2</v>
      </c>
      <c r="AG314" s="15">
        <v>20</v>
      </c>
      <c r="AH314" s="15" t="s">
        <v>632</v>
      </c>
      <c r="AK314" s="110"/>
    </row>
    <row r="315" spans="27:43" x14ac:dyDescent="0.2">
      <c r="AA315" s="15">
        <v>2021</v>
      </c>
      <c r="AB315" s="15" t="s">
        <v>411</v>
      </c>
      <c r="AC315" s="17">
        <v>11</v>
      </c>
      <c r="AD315" s="15">
        <v>1</v>
      </c>
      <c r="AE315" s="130">
        <v>8.5000000000000006E-2</v>
      </c>
      <c r="AF315" s="15">
        <v>1</v>
      </c>
      <c r="AG315" s="15">
        <v>1</v>
      </c>
      <c r="AH315" s="15" t="s">
        <v>632</v>
      </c>
    </row>
    <row r="316" spans="27:43" x14ac:dyDescent="0.2">
      <c r="AA316" s="15">
        <v>2021</v>
      </c>
      <c r="AB316" s="15" t="s">
        <v>1</v>
      </c>
      <c r="AC316" s="17">
        <v>11</v>
      </c>
      <c r="AD316" s="15">
        <v>1</v>
      </c>
      <c r="AE316" s="130">
        <v>8.5000000000000006E-2</v>
      </c>
      <c r="AF316" s="15">
        <v>2</v>
      </c>
      <c r="AG316" s="15">
        <v>20</v>
      </c>
      <c r="AH316" s="15" t="s">
        <v>632</v>
      </c>
      <c r="AK316" s="110"/>
    </row>
    <row r="317" spans="27:43" x14ac:dyDescent="0.2">
      <c r="AA317" s="15">
        <v>2021</v>
      </c>
      <c r="AB317" s="15" t="s">
        <v>260</v>
      </c>
      <c r="AC317" s="17">
        <v>11</v>
      </c>
      <c r="AD317" s="15">
        <v>1</v>
      </c>
      <c r="AE317" s="130">
        <v>8.5000000000000006E-2</v>
      </c>
      <c r="AF317" s="15">
        <v>6</v>
      </c>
      <c r="AG317" s="15">
        <v>10</v>
      </c>
      <c r="AH317" s="15" t="s">
        <v>632</v>
      </c>
      <c r="AK317" s="110"/>
    </row>
    <row r="318" spans="27:43" x14ac:dyDescent="0.2">
      <c r="AA318" s="15">
        <v>2021</v>
      </c>
      <c r="AB318" s="15" t="s">
        <v>411</v>
      </c>
      <c r="AC318" s="17">
        <v>22</v>
      </c>
      <c r="AD318" s="15">
        <v>2</v>
      </c>
      <c r="AE318" s="130">
        <v>6.25E-2</v>
      </c>
      <c r="AF318" s="15">
        <v>1</v>
      </c>
      <c r="AG318" s="15">
        <v>1</v>
      </c>
      <c r="AH318" s="15" t="s">
        <v>632</v>
      </c>
    </row>
    <row r="319" spans="27:43" x14ac:dyDescent="0.2">
      <c r="AA319" s="15">
        <v>2021</v>
      </c>
      <c r="AB319" s="15" t="s">
        <v>260</v>
      </c>
      <c r="AC319" s="17">
        <v>22</v>
      </c>
      <c r="AD319" s="15">
        <v>2</v>
      </c>
      <c r="AE319" s="130">
        <v>6.25E-2</v>
      </c>
      <c r="AF319" s="15">
        <v>6</v>
      </c>
      <c r="AG319" s="15">
        <v>10</v>
      </c>
      <c r="AH319" s="15" t="s">
        <v>632</v>
      </c>
    </row>
    <row r="320" spans="27:43" x14ac:dyDescent="0.2">
      <c r="AA320" s="15">
        <v>2021</v>
      </c>
      <c r="AB320" s="15" t="s">
        <v>1</v>
      </c>
      <c r="AC320" s="17">
        <v>22</v>
      </c>
      <c r="AD320" s="15">
        <v>2</v>
      </c>
      <c r="AE320" s="130">
        <v>6.25E-2</v>
      </c>
      <c r="AF320" s="15">
        <v>2</v>
      </c>
      <c r="AG320" s="15">
        <v>20</v>
      </c>
      <c r="AH320" s="15" t="s">
        <v>632</v>
      </c>
    </row>
    <row r="321" spans="27:34" x14ac:dyDescent="0.2">
      <c r="AA321" s="15">
        <v>2021</v>
      </c>
      <c r="AB321" s="15" t="s">
        <v>3</v>
      </c>
      <c r="AC321" s="17">
        <v>22</v>
      </c>
      <c r="AD321" s="15">
        <v>2</v>
      </c>
      <c r="AE321" s="130">
        <v>6.25E-2</v>
      </c>
      <c r="AF321" s="15">
        <v>2</v>
      </c>
      <c r="AG321" s="15">
        <v>20</v>
      </c>
      <c r="AH321" s="15" t="s">
        <v>632</v>
      </c>
    </row>
    <row r="322" spans="27:34" x14ac:dyDescent="0.2">
      <c r="AA322" s="15">
        <v>2021</v>
      </c>
      <c r="AB322" s="15" t="s">
        <v>411</v>
      </c>
      <c r="AC322" s="17">
        <v>18</v>
      </c>
      <c r="AD322" s="15">
        <v>3</v>
      </c>
      <c r="AE322" s="130">
        <v>0.06</v>
      </c>
      <c r="AF322" s="15">
        <v>1</v>
      </c>
      <c r="AG322" s="15">
        <v>1</v>
      </c>
      <c r="AH322" s="15" t="s">
        <v>632</v>
      </c>
    </row>
    <row r="323" spans="27:34" x14ac:dyDescent="0.2">
      <c r="AA323" s="15">
        <v>2021</v>
      </c>
      <c r="AB323" s="15" t="s">
        <v>260</v>
      </c>
      <c r="AC323" s="17">
        <v>18</v>
      </c>
      <c r="AD323" s="15">
        <v>3</v>
      </c>
      <c r="AE323" s="130">
        <v>0.06</v>
      </c>
      <c r="AF323" s="15">
        <v>6</v>
      </c>
      <c r="AG323" s="15">
        <v>10</v>
      </c>
      <c r="AH323" s="15" t="s">
        <v>632</v>
      </c>
    </row>
    <row r="324" spans="27:34" x14ac:dyDescent="0.2">
      <c r="AA324" s="15">
        <v>2021</v>
      </c>
      <c r="AB324" s="15" t="s">
        <v>1</v>
      </c>
      <c r="AC324" s="17">
        <v>18</v>
      </c>
      <c r="AD324" s="15">
        <v>3</v>
      </c>
      <c r="AE324" s="130">
        <v>0.06</v>
      </c>
      <c r="AF324" s="15">
        <v>2</v>
      </c>
      <c r="AG324" s="15">
        <v>20</v>
      </c>
      <c r="AH324" s="15" t="s">
        <v>632</v>
      </c>
    </row>
    <row r="325" spans="27:34" x14ac:dyDescent="0.2">
      <c r="AA325" s="15">
        <v>2021</v>
      </c>
      <c r="AB325" s="15" t="s">
        <v>3</v>
      </c>
      <c r="AC325" s="17">
        <v>18</v>
      </c>
      <c r="AD325" s="15">
        <v>3</v>
      </c>
      <c r="AE325" s="130">
        <v>0.06</v>
      </c>
      <c r="AF325" s="15">
        <v>2</v>
      </c>
      <c r="AG325" s="15">
        <v>20</v>
      </c>
      <c r="AH325" s="15" t="s">
        <v>632</v>
      </c>
    </row>
    <row r="326" spans="27:34" x14ac:dyDescent="0.2">
      <c r="AA326" s="15">
        <v>2021</v>
      </c>
      <c r="AB326" s="15" t="s">
        <v>1</v>
      </c>
      <c r="AC326" s="17">
        <v>10</v>
      </c>
      <c r="AD326" s="15">
        <v>4</v>
      </c>
      <c r="AE326" s="130">
        <v>6.5000000000000002E-2</v>
      </c>
      <c r="AF326" s="15">
        <v>2</v>
      </c>
      <c r="AG326" s="15">
        <v>20</v>
      </c>
      <c r="AH326" s="15" t="s">
        <v>632</v>
      </c>
    </row>
    <row r="327" spans="27:34" ht="15" x14ac:dyDescent="0.25">
      <c r="AA327" s="15">
        <v>2021</v>
      </c>
      <c r="AB327" s="202" t="s">
        <v>3</v>
      </c>
      <c r="AC327" s="202">
        <v>10</v>
      </c>
      <c r="AD327" s="202">
        <v>4</v>
      </c>
      <c r="AE327" s="202">
        <v>6.5000000000000002E-2</v>
      </c>
      <c r="AF327" s="202">
        <v>2</v>
      </c>
      <c r="AG327" s="202">
        <v>20</v>
      </c>
      <c r="AH327" s="202" t="s">
        <v>632</v>
      </c>
    </row>
    <row r="328" spans="27:34" ht="15" x14ac:dyDescent="0.25">
      <c r="AA328" s="15">
        <v>2021</v>
      </c>
      <c r="AB328" s="202" t="s">
        <v>3</v>
      </c>
      <c r="AC328" s="202">
        <v>1</v>
      </c>
      <c r="AD328" s="202">
        <v>5</v>
      </c>
      <c r="AE328" s="202">
        <v>0.04</v>
      </c>
      <c r="AF328" s="202">
        <v>2</v>
      </c>
      <c r="AG328" s="202">
        <v>20</v>
      </c>
      <c r="AH328" s="202" t="s">
        <v>632</v>
      </c>
    </row>
    <row r="329" spans="27:34" x14ac:dyDescent="0.2">
      <c r="AA329" s="144"/>
    </row>
    <row r="330" spans="27:34" x14ac:dyDescent="0.2">
      <c r="AA330" s="144"/>
    </row>
    <row r="331" spans="27:34" x14ac:dyDescent="0.2">
      <c r="AA331" s="144"/>
    </row>
    <row r="332" spans="27:34" x14ac:dyDescent="0.2">
      <c r="AA332" s="144"/>
    </row>
    <row r="333" spans="27:34" x14ac:dyDescent="0.2">
      <c r="AA333" s="144"/>
    </row>
    <row r="334" spans="27:34" x14ac:dyDescent="0.2">
      <c r="AA334" s="144"/>
    </row>
    <row r="335" spans="27:34" x14ac:dyDescent="0.2">
      <c r="AA335" s="144"/>
    </row>
    <row r="336" spans="27:34" x14ac:dyDescent="0.2">
      <c r="AA336" s="144"/>
    </row>
    <row r="337" spans="27:27" x14ac:dyDescent="0.2">
      <c r="AA337" s="144"/>
    </row>
    <row r="338" spans="27:27" x14ac:dyDescent="0.2">
      <c r="AA338" s="144"/>
    </row>
    <row r="339" spans="27:27" x14ac:dyDescent="0.2">
      <c r="AA339" s="144"/>
    </row>
    <row r="340" spans="27:27" x14ac:dyDescent="0.2">
      <c r="AA340" s="144"/>
    </row>
    <row r="341" spans="27:27" x14ac:dyDescent="0.2">
      <c r="AA341" s="144"/>
    </row>
    <row r="342" spans="27:27" x14ac:dyDescent="0.2">
      <c r="AA342" s="144"/>
    </row>
    <row r="343" spans="27:27" x14ac:dyDescent="0.2">
      <c r="AA343" s="144"/>
    </row>
    <row r="344" spans="27:27" x14ac:dyDescent="0.2">
      <c r="AA344" s="144"/>
    </row>
    <row r="345" spans="27:27" x14ac:dyDescent="0.2">
      <c r="AA345" s="144"/>
    </row>
    <row r="346" spans="27:27" x14ac:dyDescent="0.2">
      <c r="AA346" s="144"/>
    </row>
    <row r="347" spans="27:27" x14ac:dyDescent="0.2">
      <c r="AA347" s="144"/>
    </row>
    <row r="348" spans="27:27" x14ac:dyDescent="0.2">
      <c r="AA348" s="144"/>
    </row>
    <row r="349" spans="27:27" x14ac:dyDescent="0.2">
      <c r="AA349" s="144"/>
    </row>
    <row r="350" spans="27:27" x14ac:dyDescent="0.2">
      <c r="AA350" s="144"/>
    </row>
    <row r="351" spans="27:27" x14ac:dyDescent="0.2">
      <c r="AA351" s="144"/>
    </row>
    <row r="352" spans="27:27" x14ac:dyDescent="0.2">
      <c r="AA352" s="144"/>
    </row>
    <row r="353" spans="27:27" x14ac:dyDescent="0.2">
      <c r="AA353" s="144"/>
    </row>
    <row r="354" spans="27:27" x14ac:dyDescent="0.2">
      <c r="AA354" s="144"/>
    </row>
    <row r="355" spans="27:27" x14ac:dyDescent="0.2">
      <c r="AA355" s="144"/>
    </row>
    <row r="356" spans="27:27" x14ac:dyDescent="0.2">
      <c r="AA356" s="144"/>
    </row>
    <row r="357" spans="27:27" x14ac:dyDescent="0.2">
      <c r="AA357" s="144"/>
    </row>
    <row r="358" spans="27:27" x14ac:dyDescent="0.2">
      <c r="AA358" s="144"/>
    </row>
    <row r="359" spans="27:27" x14ac:dyDescent="0.2">
      <c r="AA359" s="144"/>
    </row>
    <row r="360" spans="27:27" x14ac:dyDescent="0.2">
      <c r="AA360" s="144"/>
    </row>
    <row r="361" spans="27:27" x14ac:dyDescent="0.2">
      <c r="AA361" s="144"/>
    </row>
    <row r="362" spans="27:27" x14ac:dyDescent="0.2">
      <c r="AA362" s="144"/>
    </row>
    <row r="363" spans="27:27" x14ac:dyDescent="0.2">
      <c r="AA363" s="144"/>
    </row>
    <row r="364" spans="27:27" x14ac:dyDescent="0.2">
      <c r="AA364" s="144"/>
    </row>
    <row r="365" spans="27:27" x14ac:dyDescent="0.2">
      <c r="AA365" s="144"/>
    </row>
    <row r="366" spans="27:27" x14ac:dyDescent="0.2">
      <c r="AA366" s="144"/>
    </row>
    <row r="367" spans="27:27" x14ac:dyDescent="0.2">
      <c r="AA367" s="144"/>
    </row>
    <row r="368" spans="27:27" x14ac:dyDescent="0.2">
      <c r="AA368" s="144"/>
    </row>
    <row r="369" spans="27:27" x14ac:dyDescent="0.2">
      <c r="AA369" s="144"/>
    </row>
    <row r="370" spans="27:27" x14ac:dyDescent="0.2">
      <c r="AA370" s="144"/>
    </row>
    <row r="371" spans="27:27" x14ac:dyDescent="0.2">
      <c r="AA371" s="144"/>
    </row>
    <row r="372" spans="27:27" x14ac:dyDescent="0.2">
      <c r="AA372" s="144"/>
    </row>
    <row r="373" spans="27:27" x14ac:dyDescent="0.2">
      <c r="AA373" s="144"/>
    </row>
    <row r="374" spans="27:27" x14ac:dyDescent="0.2">
      <c r="AA374" s="144"/>
    </row>
    <row r="375" spans="27:27" x14ac:dyDescent="0.2">
      <c r="AA375" s="144"/>
    </row>
    <row r="376" spans="27:27" x14ac:dyDescent="0.2">
      <c r="AA376" s="144"/>
    </row>
    <row r="377" spans="27:27" x14ac:dyDescent="0.2">
      <c r="AA377" s="144"/>
    </row>
    <row r="378" spans="27:27" x14ac:dyDescent="0.2">
      <c r="AA378" s="144"/>
    </row>
    <row r="379" spans="27:27" x14ac:dyDescent="0.2">
      <c r="AA379" s="144"/>
    </row>
    <row r="380" spans="27:27" x14ac:dyDescent="0.2">
      <c r="AA380" s="144"/>
    </row>
    <row r="381" spans="27:27" x14ac:dyDescent="0.2">
      <c r="AA381" s="144"/>
    </row>
    <row r="382" spans="27:27" x14ac:dyDescent="0.2">
      <c r="AA382" s="144"/>
    </row>
    <row r="383" spans="27:27" x14ac:dyDescent="0.2">
      <c r="AA383" s="144"/>
    </row>
    <row r="384" spans="27:27" x14ac:dyDescent="0.2">
      <c r="AA384" s="144"/>
    </row>
    <row r="385" spans="27:27" x14ac:dyDescent="0.2">
      <c r="AA385" s="144"/>
    </row>
    <row r="386" spans="27:27" x14ac:dyDescent="0.2">
      <c r="AA386" s="144"/>
    </row>
    <row r="387" spans="27:27" x14ac:dyDescent="0.2">
      <c r="AA387" s="144"/>
    </row>
    <row r="388" spans="27:27" x14ac:dyDescent="0.2">
      <c r="AA388" s="144"/>
    </row>
    <row r="389" spans="27:27" x14ac:dyDescent="0.2">
      <c r="AA389" s="144"/>
    </row>
    <row r="390" spans="27:27" x14ac:dyDescent="0.2">
      <c r="AA390" s="144"/>
    </row>
    <row r="391" spans="27:27" x14ac:dyDescent="0.2">
      <c r="AA391" s="144"/>
    </row>
    <row r="392" spans="27:27" x14ac:dyDescent="0.2">
      <c r="AA392" s="144"/>
    </row>
    <row r="393" spans="27:27" x14ac:dyDescent="0.2">
      <c r="AA393" s="144"/>
    </row>
    <row r="394" spans="27:27" x14ac:dyDescent="0.2">
      <c r="AA394" s="144"/>
    </row>
    <row r="395" spans="27:27" x14ac:dyDescent="0.2">
      <c r="AA395" s="144"/>
    </row>
    <row r="396" spans="27:27" x14ac:dyDescent="0.2">
      <c r="AA396" s="144"/>
    </row>
    <row r="397" spans="27:27" x14ac:dyDescent="0.2">
      <c r="AA397" s="144"/>
    </row>
    <row r="398" spans="27:27" x14ac:dyDescent="0.2">
      <c r="AA398" s="144"/>
    </row>
    <row r="399" spans="27:27" x14ac:dyDescent="0.2">
      <c r="AA399" s="144"/>
    </row>
    <row r="400" spans="27:27" x14ac:dyDescent="0.2">
      <c r="AA400" s="144"/>
    </row>
    <row r="401" spans="19:27" x14ac:dyDescent="0.2">
      <c r="AA401" s="144"/>
    </row>
    <row r="402" spans="19:27" x14ac:dyDescent="0.2">
      <c r="AA402" s="144"/>
    </row>
    <row r="403" spans="19:27" x14ac:dyDescent="0.2">
      <c r="AA403" s="144"/>
    </row>
    <row r="404" spans="19:27" x14ac:dyDescent="0.2">
      <c r="AA404" s="144"/>
    </row>
    <row r="405" spans="19:27" x14ac:dyDescent="0.2">
      <c r="AA405" s="144"/>
    </row>
    <row r="406" spans="19:27" x14ac:dyDescent="0.2">
      <c r="AA406" s="144"/>
    </row>
    <row r="407" spans="19:27" x14ac:dyDescent="0.2">
      <c r="AA407" s="144"/>
    </row>
    <row r="408" spans="19:27" x14ac:dyDescent="0.2">
      <c r="AA408" s="144"/>
    </row>
    <row r="409" spans="19:27" x14ac:dyDescent="0.2">
      <c r="AA409" s="144"/>
    </row>
    <row r="410" spans="19:27" x14ac:dyDescent="0.2">
      <c r="AA410" s="144"/>
    </row>
    <row r="411" spans="19:27" x14ac:dyDescent="0.2">
      <c r="AA411" s="144"/>
    </row>
    <row r="412" spans="19:27" x14ac:dyDescent="0.2">
      <c r="AA412" s="144"/>
    </row>
    <row r="413" spans="19:27" x14ac:dyDescent="0.2">
      <c r="AA413" s="144"/>
    </row>
    <row r="414" spans="19:27" x14ac:dyDescent="0.2">
      <c r="AA414" s="144"/>
    </row>
    <row r="415" spans="19:27" x14ac:dyDescent="0.2">
      <c r="S415" s="144"/>
    </row>
    <row r="416" spans="19:27" x14ac:dyDescent="0.2">
      <c r="S416" s="144"/>
    </row>
    <row r="417" spans="15:19" x14ac:dyDescent="0.2">
      <c r="S417" s="144"/>
    </row>
    <row r="418" spans="15:19" x14ac:dyDescent="0.2">
      <c r="S418" s="144"/>
    </row>
    <row r="419" spans="15:19" x14ac:dyDescent="0.2">
      <c r="S419" s="144"/>
    </row>
    <row r="420" spans="15:19" x14ac:dyDescent="0.2">
      <c r="S420" s="144"/>
    </row>
    <row r="421" spans="15:19" x14ac:dyDescent="0.2">
      <c r="S421" s="144"/>
    </row>
    <row r="422" spans="15:19" x14ac:dyDescent="0.2">
      <c r="S422" s="144"/>
    </row>
    <row r="423" spans="15:19" x14ac:dyDescent="0.2">
      <c r="S423" s="144"/>
    </row>
    <row r="424" spans="15:19" x14ac:dyDescent="0.2">
      <c r="O424" s="144"/>
    </row>
    <row r="425" spans="15:19" x14ac:dyDescent="0.2">
      <c r="O425" s="144"/>
    </row>
    <row r="426" spans="15:19" x14ac:dyDescent="0.2">
      <c r="O426" s="144"/>
    </row>
    <row r="427" spans="15:19" x14ac:dyDescent="0.2">
      <c r="O427" s="144"/>
    </row>
  </sheetData>
  <pageMargins left="0.45" right="0.2" top="0.75" bottom="0.5" header="0.3" footer="0.3"/>
  <pageSetup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F87A-02AE-473D-BC67-8349084F2F9A}">
  <sheetPr>
    <tabColor rgb="FF92D050"/>
  </sheetPr>
  <dimension ref="A1:J27"/>
  <sheetViews>
    <sheetView zoomScaleNormal="100" workbookViewId="0">
      <selection activeCell="F4" sqref="F4"/>
    </sheetView>
  </sheetViews>
  <sheetFormatPr defaultRowHeight="15" x14ac:dyDescent="0.25"/>
  <cols>
    <col min="1" max="1" width="1.85546875" style="94" customWidth="1"/>
    <col min="2" max="2" width="2.140625" style="94" customWidth="1"/>
    <col min="3" max="3" width="26.7109375" style="94" customWidth="1"/>
    <col min="4" max="4" width="2.140625" style="94" customWidth="1"/>
    <col min="5" max="5" width="3.42578125" style="94" customWidth="1"/>
    <col min="6" max="6" width="63.140625" style="94" customWidth="1"/>
    <col min="7" max="7" width="9.5703125" style="94" customWidth="1"/>
    <col min="8" max="16384" width="9.140625" style="94"/>
  </cols>
  <sheetData>
    <row r="1" spans="1:10" ht="5.25" customHeight="1" x14ac:dyDescent="0.25"/>
    <row r="2" spans="1:10" ht="18.75" x14ac:dyDescent="0.3">
      <c r="B2" s="5" t="s">
        <v>996</v>
      </c>
    </row>
    <row r="3" spans="1:10" ht="15" customHeight="1" x14ac:dyDescent="0.3">
      <c r="B3" s="5"/>
      <c r="C3" s="322" t="s">
        <v>972</v>
      </c>
    </row>
    <row r="4" spans="1:10" ht="15" customHeight="1" x14ac:dyDescent="0.3">
      <c r="B4" s="5"/>
      <c r="C4" s="322"/>
    </row>
    <row r="5" spans="1:10" ht="12" customHeight="1" x14ac:dyDescent="0.25">
      <c r="C5" s="324" t="s">
        <v>95</v>
      </c>
      <c r="D5" s="214"/>
      <c r="E5" s="214"/>
      <c r="F5" s="324" t="s">
        <v>801</v>
      </c>
      <c r="G5" s="143"/>
    </row>
    <row r="6" spans="1:10" s="202" customFormat="1" ht="12" customHeight="1" x14ac:dyDescent="0.25">
      <c r="B6" s="208"/>
      <c r="C6" s="418"/>
      <c r="D6" s="419"/>
      <c r="E6" s="420"/>
      <c r="F6" s="203"/>
      <c r="J6" s="202" t="s">
        <v>985</v>
      </c>
    </row>
    <row r="7" spans="1:10" s="202" customFormat="1" ht="39.75" customHeight="1" x14ac:dyDescent="0.25">
      <c r="A7" s="425"/>
      <c r="B7" s="426"/>
      <c r="C7" s="422" t="s">
        <v>973</v>
      </c>
      <c r="D7" s="423"/>
      <c r="E7" s="34" t="s">
        <v>83</v>
      </c>
      <c r="F7" s="428" t="s">
        <v>974</v>
      </c>
      <c r="G7" s="421" t="s">
        <v>693</v>
      </c>
    </row>
    <row r="8" spans="1:10" s="202" customFormat="1" ht="8.25" customHeight="1" x14ac:dyDescent="0.25">
      <c r="A8" s="425"/>
      <c r="B8" s="426"/>
      <c r="C8" s="422"/>
      <c r="D8" s="423"/>
      <c r="E8" s="287"/>
      <c r="F8" s="428"/>
      <c r="G8" s="421"/>
    </row>
    <row r="9" spans="1:10" s="202" customFormat="1" ht="80.25" customHeight="1" x14ac:dyDescent="0.25">
      <c r="A9" s="425"/>
      <c r="B9" s="426"/>
      <c r="C9" s="422" t="s">
        <v>975</v>
      </c>
      <c r="D9" s="423"/>
      <c r="E9" s="34" t="s">
        <v>83</v>
      </c>
      <c r="F9" s="428" t="s">
        <v>976</v>
      </c>
      <c r="G9" s="421" t="s">
        <v>628</v>
      </c>
    </row>
    <row r="10" spans="1:10" s="202" customFormat="1" ht="8.25" customHeight="1" x14ac:dyDescent="0.25">
      <c r="A10" s="425"/>
      <c r="B10" s="426"/>
      <c r="C10" s="422"/>
      <c r="D10" s="423"/>
      <c r="E10" s="34"/>
      <c r="F10" s="428"/>
      <c r="G10" s="421"/>
    </row>
    <row r="11" spans="1:10" s="202" customFormat="1" ht="27.75" customHeight="1" x14ac:dyDescent="0.25">
      <c r="A11" s="425"/>
      <c r="B11" s="426"/>
      <c r="C11" s="422" t="s">
        <v>977</v>
      </c>
      <c r="D11" s="423"/>
      <c r="E11" s="34" t="s">
        <v>83</v>
      </c>
      <c r="F11" s="428" t="s">
        <v>978</v>
      </c>
      <c r="G11" s="421" t="s">
        <v>628</v>
      </c>
    </row>
    <row r="12" spans="1:10" s="202" customFormat="1" ht="8.25" customHeight="1" x14ac:dyDescent="0.25">
      <c r="A12" s="425"/>
      <c r="B12" s="426"/>
      <c r="C12" s="422"/>
      <c r="D12" s="423"/>
      <c r="E12" s="34"/>
      <c r="F12" s="428"/>
      <c r="G12" s="421"/>
    </row>
    <row r="13" spans="1:10" s="202" customFormat="1" ht="15" customHeight="1" x14ac:dyDescent="0.25">
      <c r="A13" s="425"/>
      <c r="B13" s="426"/>
      <c r="C13" s="422" t="s">
        <v>979</v>
      </c>
      <c r="D13" s="423"/>
      <c r="E13" s="34" t="s">
        <v>83</v>
      </c>
      <c r="F13" s="428" t="s">
        <v>980</v>
      </c>
      <c r="G13" s="421" t="s">
        <v>628</v>
      </c>
    </row>
    <row r="14" spans="1:10" s="202" customFormat="1" ht="8.25" customHeight="1" x14ac:dyDescent="0.25">
      <c r="A14" s="425"/>
      <c r="B14" s="426"/>
      <c r="C14" s="422"/>
      <c r="D14" s="423"/>
      <c r="E14" s="34"/>
      <c r="F14" s="428"/>
      <c r="G14" s="421"/>
    </row>
    <row r="15" spans="1:10" s="202" customFormat="1" ht="15" customHeight="1" x14ac:dyDescent="0.25">
      <c r="A15" s="425"/>
      <c r="B15" s="426"/>
      <c r="C15" s="422" t="s">
        <v>981</v>
      </c>
      <c r="D15" s="423"/>
      <c r="E15" s="34" t="s">
        <v>83</v>
      </c>
      <c r="F15" s="428" t="s">
        <v>982</v>
      </c>
      <c r="G15" s="421" t="s">
        <v>628</v>
      </c>
    </row>
    <row r="16" spans="1:10" s="202" customFormat="1" ht="12" customHeight="1" x14ac:dyDescent="0.25">
      <c r="A16" s="425"/>
      <c r="B16" s="426"/>
      <c r="C16" s="422"/>
      <c r="D16" s="423"/>
      <c r="E16" s="287"/>
      <c r="F16" s="428"/>
      <c r="G16" s="421"/>
    </row>
    <row r="17" spans="1:10" s="202" customFormat="1" ht="15" customHeight="1" x14ac:dyDescent="0.25">
      <c r="A17" s="425"/>
      <c r="B17" s="426"/>
      <c r="C17" s="422" t="s">
        <v>983</v>
      </c>
      <c r="D17" s="423"/>
      <c r="E17" s="34" t="s">
        <v>83</v>
      </c>
      <c r="F17" s="427" t="s">
        <v>975</v>
      </c>
      <c r="G17" s="421" t="s">
        <v>630</v>
      </c>
    </row>
    <row r="18" spans="1:10" s="202" customFormat="1" ht="12" customHeight="1" x14ac:dyDescent="0.25">
      <c r="A18" s="425"/>
      <c r="B18" s="426"/>
      <c r="C18" s="422"/>
      <c r="D18" s="423"/>
      <c r="E18" s="287"/>
      <c r="F18" s="428"/>
      <c r="G18" s="421"/>
    </row>
    <row r="19" spans="1:10" s="202" customFormat="1" ht="66.75" customHeight="1" x14ac:dyDescent="0.25">
      <c r="A19" s="425"/>
      <c r="B19" s="426"/>
      <c r="C19" s="422" t="s">
        <v>35</v>
      </c>
      <c r="D19" s="423"/>
      <c r="E19" s="34" t="s">
        <v>83</v>
      </c>
      <c r="F19" s="428" t="s">
        <v>697</v>
      </c>
      <c r="G19" s="421" t="s">
        <v>633</v>
      </c>
    </row>
    <row r="20" spans="1:10" s="202" customFormat="1" ht="8.25" customHeight="1" x14ac:dyDescent="0.25">
      <c r="A20" s="425"/>
      <c r="B20" s="426"/>
      <c r="C20" s="422"/>
      <c r="D20" s="423"/>
      <c r="E20" s="34"/>
      <c r="F20" s="428"/>
      <c r="G20" s="421"/>
    </row>
    <row r="21" spans="1:10" s="202" customFormat="1" ht="54" customHeight="1" x14ac:dyDescent="0.25">
      <c r="A21" s="425"/>
      <c r="B21" s="426"/>
      <c r="C21" s="422" t="s">
        <v>500</v>
      </c>
      <c r="D21" s="423"/>
      <c r="E21" s="34" t="s">
        <v>83</v>
      </c>
      <c r="F21" s="428" t="s">
        <v>173</v>
      </c>
      <c r="G21" s="421" t="s">
        <v>633</v>
      </c>
    </row>
    <row r="22" spans="1:10" s="202" customFormat="1" ht="8.25" customHeight="1" x14ac:dyDescent="0.25">
      <c r="A22" s="425"/>
      <c r="B22" s="426"/>
      <c r="C22" s="422"/>
      <c r="D22" s="423"/>
      <c r="E22" s="34"/>
      <c r="F22" s="428"/>
      <c r="G22" s="421"/>
    </row>
    <row r="23" spans="1:10" s="202" customFormat="1" ht="28.5" customHeight="1" x14ac:dyDescent="0.25">
      <c r="A23" s="425"/>
      <c r="B23" s="426"/>
      <c r="C23" s="454" t="s">
        <v>391</v>
      </c>
      <c r="D23" s="373"/>
      <c r="E23" s="34" t="s">
        <v>83</v>
      </c>
      <c r="F23" s="428" t="s">
        <v>514</v>
      </c>
      <c r="G23" s="421" t="s">
        <v>633</v>
      </c>
    </row>
    <row r="24" spans="1:10" s="202" customFormat="1" ht="8.25" customHeight="1" x14ac:dyDescent="0.25">
      <c r="A24" s="425"/>
      <c r="B24" s="426"/>
      <c r="C24" s="454"/>
      <c r="D24" s="454"/>
      <c r="E24" s="34"/>
      <c r="F24" s="428"/>
      <c r="G24" s="421"/>
    </row>
    <row r="25" spans="1:10" s="202" customFormat="1" ht="53.25" customHeight="1" x14ac:dyDescent="0.25">
      <c r="A25" s="425"/>
      <c r="B25" s="426"/>
      <c r="C25" s="422" t="s">
        <v>389</v>
      </c>
      <c r="D25" s="423"/>
      <c r="E25" s="34" t="s">
        <v>83</v>
      </c>
      <c r="F25" s="428" t="s">
        <v>984</v>
      </c>
      <c r="G25" s="421" t="s">
        <v>633</v>
      </c>
    </row>
    <row r="26" spans="1:10" s="202" customFormat="1" ht="12" customHeight="1" x14ac:dyDescent="0.25">
      <c r="A26" s="425"/>
      <c r="B26" s="426"/>
      <c r="C26" s="422"/>
      <c r="D26" s="423"/>
      <c r="E26" s="424"/>
      <c r="F26" s="373"/>
      <c r="G26" s="421"/>
    </row>
    <row r="27" spans="1:10" x14ac:dyDescent="0.25">
      <c r="J27" s="13"/>
    </row>
  </sheetData>
  <pageMargins left="0.45" right="0.2" top="0.7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8DD40-7C27-4BA2-B8C8-E7FC69EF1068}">
  <sheetPr>
    <tabColor rgb="FF92D050"/>
  </sheetPr>
  <dimension ref="A1:G24"/>
  <sheetViews>
    <sheetView zoomScaleNormal="100" workbookViewId="0">
      <selection activeCell="F2" sqref="F2"/>
    </sheetView>
  </sheetViews>
  <sheetFormatPr defaultRowHeight="15" x14ac:dyDescent="0.25"/>
  <cols>
    <col min="1" max="1" width="1.7109375" style="3" customWidth="1"/>
    <col min="2" max="2" width="1.28515625" style="3" customWidth="1"/>
    <col min="3" max="3" width="12" style="3" customWidth="1"/>
    <col min="4" max="4" width="6.7109375" style="3" customWidth="1"/>
    <col min="5" max="5" width="53" style="3" customWidth="1"/>
    <col min="6" max="6" width="9.140625" style="438" customWidth="1"/>
    <col min="7" max="7" width="10.28515625" style="439" customWidth="1"/>
    <col min="8" max="16384" width="9.140625" style="3"/>
  </cols>
  <sheetData>
    <row r="1" spans="1:7" ht="5.25" customHeight="1" x14ac:dyDescent="0.25"/>
    <row r="2" spans="1:7" ht="18.75" x14ac:dyDescent="0.3">
      <c r="A2" s="208"/>
      <c r="B2" s="67" t="s">
        <v>986</v>
      </c>
      <c r="C2" s="208"/>
      <c r="D2" s="208"/>
      <c r="E2" s="208"/>
      <c r="F2" s="436"/>
      <c r="G2" s="437"/>
    </row>
    <row r="3" spans="1:7" ht="15" customHeight="1" x14ac:dyDescent="0.3">
      <c r="A3" s="208"/>
      <c r="B3" s="67"/>
      <c r="C3" s="442" t="s">
        <v>949</v>
      </c>
      <c r="D3" s="68"/>
      <c r="E3" s="208"/>
      <c r="F3" s="436"/>
      <c r="G3" s="437"/>
    </row>
    <row r="4" spans="1:7" ht="21" customHeight="1" x14ac:dyDescent="0.3">
      <c r="A4" s="208"/>
      <c r="B4" s="67"/>
      <c r="C4" s="208"/>
      <c r="D4" s="208"/>
      <c r="E4" s="236"/>
      <c r="F4" s="443"/>
      <c r="G4" s="444"/>
    </row>
    <row r="5" spans="1:7" ht="14.25" customHeight="1" x14ac:dyDescent="0.25">
      <c r="A5" s="208"/>
      <c r="B5" s="68"/>
      <c r="C5" s="208"/>
      <c r="D5" s="208"/>
      <c r="E5" s="25"/>
      <c r="F5" s="440"/>
      <c r="G5" s="441"/>
    </row>
    <row r="6" spans="1:7" ht="26.25" customHeight="1" x14ac:dyDescent="0.25">
      <c r="A6" s="208"/>
      <c r="B6" s="208"/>
      <c r="C6" s="342" t="s">
        <v>372</v>
      </c>
      <c r="D6" s="342" t="s">
        <v>239</v>
      </c>
      <c r="E6" s="433" t="s">
        <v>398</v>
      </c>
      <c r="F6" s="434" t="s">
        <v>382</v>
      </c>
      <c r="G6" s="435" t="s">
        <v>987</v>
      </c>
    </row>
    <row r="7" spans="1:7" s="25" customFormat="1" ht="12.75" x14ac:dyDescent="0.2">
      <c r="C7" s="342" t="str">
        <f>RAW_2015!I8</f>
        <v>Big Bend</v>
      </c>
      <c r="D7" s="73">
        <v>1</v>
      </c>
      <c r="E7" s="74" t="s">
        <v>973</v>
      </c>
      <c r="F7" s="76">
        <v>1600</v>
      </c>
      <c r="G7" s="430">
        <v>1200000</v>
      </c>
    </row>
    <row r="8" spans="1:7" s="25" customFormat="1" ht="27.75" customHeight="1" x14ac:dyDescent="0.2">
      <c r="C8" s="342"/>
      <c r="D8" s="73"/>
      <c r="E8" s="74"/>
      <c r="F8" s="76"/>
      <c r="G8" s="430"/>
    </row>
    <row r="9" spans="1:7" x14ac:dyDescent="0.25">
      <c r="A9" s="208"/>
      <c r="B9" s="208"/>
      <c r="C9" s="342" t="str">
        <f>RAW_2015!I18</f>
        <v>North Central</v>
      </c>
      <c r="D9" s="73">
        <v>1</v>
      </c>
      <c r="E9" s="74" t="s">
        <v>988</v>
      </c>
      <c r="F9" s="76">
        <v>10000</v>
      </c>
      <c r="G9" s="430">
        <v>1500000</v>
      </c>
    </row>
    <row r="10" spans="1:7" x14ac:dyDescent="0.25">
      <c r="A10" s="208"/>
      <c r="B10" s="208"/>
      <c r="C10" s="342"/>
      <c r="D10" s="73"/>
      <c r="E10" s="74" t="s">
        <v>989</v>
      </c>
      <c r="F10" s="122">
        <v>200</v>
      </c>
      <c r="G10" s="429">
        <v>200000</v>
      </c>
    </row>
    <row r="11" spans="1:7" x14ac:dyDescent="0.25">
      <c r="A11" s="208"/>
      <c r="B11" s="208"/>
      <c r="C11" s="342"/>
      <c r="D11" s="73">
        <v>2</v>
      </c>
      <c r="E11" s="74" t="s">
        <v>990</v>
      </c>
      <c r="F11" s="76">
        <v>8000</v>
      </c>
      <c r="G11" s="430">
        <v>500000</v>
      </c>
    </row>
    <row r="12" spans="1:7" x14ac:dyDescent="0.25">
      <c r="A12" s="208"/>
      <c r="B12" s="208"/>
      <c r="C12" s="342"/>
      <c r="D12" s="73"/>
      <c r="E12" s="74" t="s">
        <v>991</v>
      </c>
      <c r="F12" s="76">
        <v>450</v>
      </c>
      <c r="G12" s="430">
        <v>1300000</v>
      </c>
    </row>
    <row r="13" spans="1:7" x14ac:dyDescent="0.25">
      <c r="A13" s="208"/>
      <c r="B13" s="208"/>
      <c r="C13" s="342"/>
      <c r="D13" s="73">
        <v>3</v>
      </c>
      <c r="E13" s="74" t="s">
        <v>992</v>
      </c>
      <c r="F13" s="76">
        <v>12000</v>
      </c>
      <c r="G13" s="430">
        <v>2000000</v>
      </c>
    </row>
    <row r="14" spans="1:7" x14ac:dyDescent="0.25">
      <c r="A14" s="208"/>
      <c r="B14" s="208"/>
      <c r="C14" s="342"/>
      <c r="D14" s="73">
        <v>4</v>
      </c>
      <c r="E14" s="74" t="s">
        <v>993</v>
      </c>
      <c r="F14" s="82">
        <v>8</v>
      </c>
      <c r="G14" s="431">
        <v>50000</v>
      </c>
    </row>
    <row r="15" spans="1:7" x14ac:dyDescent="0.25">
      <c r="A15" s="208"/>
      <c r="B15" s="208"/>
      <c r="C15" s="342"/>
      <c r="D15" s="73"/>
      <c r="E15" s="445" t="s">
        <v>88</v>
      </c>
      <c r="F15" s="76">
        <f>SUM(F9:F14)</f>
        <v>30658</v>
      </c>
      <c r="G15" s="430">
        <f>SUM(G9:G14)</f>
        <v>5550000</v>
      </c>
    </row>
    <row r="16" spans="1:7" x14ac:dyDescent="0.25">
      <c r="A16" s="208"/>
      <c r="B16" s="208"/>
      <c r="C16" s="342"/>
      <c r="D16" s="73"/>
      <c r="E16" s="74"/>
      <c r="F16" s="76"/>
      <c r="G16" s="430"/>
    </row>
    <row r="17" spans="1:7" ht="15" customHeight="1" x14ac:dyDescent="0.3">
      <c r="A17" s="208"/>
      <c r="B17" s="67"/>
      <c r="C17" s="342"/>
      <c r="D17" s="73"/>
      <c r="E17" s="74"/>
      <c r="F17" s="76"/>
      <c r="G17" s="430"/>
    </row>
    <row r="18" spans="1:7" x14ac:dyDescent="0.25">
      <c r="A18" s="236"/>
      <c r="B18" s="236"/>
      <c r="C18" s="344" t="str">
        <f>RAW_2015!I29</f>
        <v>Northwest</v>
      </c>
      <c r="D18" s="246">
        <v>1</v>
      </c>
      <c r="E18" s="247" t="s">
        <v>994</v>
      </c>
      <c r="F18" s="249" t="s">
        <v>995</v>
      </c>
      <c r="G18" s="432" t="s">
        <v>995</v>
      </c>
    </row>
    <row r="19" spans="1:7" ht="30.75" customHeight="1" x14ac:dyDescent="0.25">
      <c r="A19" s="236"/>
      <c r="B19" s="244"/>
      <c r="C19" s="344"/>
      <c r="D19" s="246"/>
      <c r="E19" s="247"/>
      <c r="F19" s="249"/>
      <c r="G19" s="432"/>
    </row>
    <row r="20" spans="1:7" x14ac:dyDescent="0.25">
      <c r="A20" s="208"/>
      <c r="B20" s="208"/>
      <c r="C20" s="342" t="s">
        <v>174</v>
      </c>
      <c r="D20" s="73">
        <v>1</v>
      </c>
      <c r="E20" s="74" t="s">
        <v>35</v>
      </c>
      <c r="F20" s="76">
        <v>2000</v>
      </c>
      <c r="G20" s="430">
        <v>5000000</v>
      </c>
    </row>
    <row r="21" spans="1:7" ht="27" customHeight="1" x14ac:dyDescent="0.25">
      <c r="A21" s="208"/>
      <c r="B21" s="208"/>
      <c r="C21" s="342"/>
      <c r="D21" s="73">
        <v>2</v>
      </c>
      <c r="E21" s="74" t="s">
        <v>500</v>
      </c>
      <c r="F21" s="76">
        <v>20000</v>
      </c>
      <c r="G21" s="430">
        <v>200000</v>
      </c>
    </row>
    <row r="22" spans="1:7" x14ac:dyDescent="0.25">
      <c r="D22" s="246">
        <v>3</v>
      </c>
      <c r="E22" s="247" t="s">
        <v>391</v>
      </c>
      <c r="F22" s="76">
        <v>500</v>
      </c>
      <c r="G22" s="430">
        <v>200000</v>
      </c>
    </row>
    <row r="23" spans="1:7" x14ac:dyDescent="0.25">
      <c r="D23" s="246">
        <v>4</v>
      </c>
      <c r="E23" s="247" t="s">
        <v>389</v>
      </c>
      <c r="F23" s="82">
        <v>100</v>
      </c>
      <c r="G23" s="431">
        <v>200000</v>
      </c>
    </row>
    <row r="24" spans="1:7" x14ac:dyDescent="0.25">
      <c r="E24" s="445" t="s">
        <v>88</v>
      </c>
      <c r="F24" s="76">
        <f>SUM(F20:F23)</f>
        <v>22600</v>
      </c>
      <c r="G24" s="430">
        <f>SUM(G20:G23)</f>
        <v>5600000</v>
      </c>
    </row>
  </sheetData>
  <printOptions horizontalCentered="1"/>
  <pageMargins left="0.45" right="0.2" top="0.75" bottom="0.25" header="0.3" footer="0.3"/>
  <pageSetup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79A23-9E33-4E3A-B804-1D82FA620AEC}">
  <sheetPr>
    <tabColor rgb="FF92D050"/>
  </sheetPr>
  <dimension ref="B1:M101"/>
  <sheetViews>
    <sheetView zoomScaleNormal="100" workbookViewId="0">
      <selection activeCell="F3" sqref="F3"/>
    </sheetView>
  </sheetViews>
  <sheetFormatPr defaultRowHeight="15" x14ac:dyDescent="0.25"/>
  <cols>
    <col min="1" max="1" width="1.85546875" style="94" customWidth="1"/>
    <col min="2" max="2" width="2.140625" style="94" customWidth="1"/>
    <col min="3" max="3" width="26.7109375" style="94" customWidth="1"/>
    <col min="4" max="4" width="2.140625" style="94" customWidth="1"/>
    <col min="5" max="5" width="3.42578125" style="94" customWidth="1"/>
    <col min="6" max="6" width="63.140625" style="94" customWidth="1"/>
    <col min="7" max="16384" width="9.140625" style="94"/>
  </cols>
  <sheetData>
    <row r="1" spans="2:9" ht="5.25" customHeight="1" x14ac:dyDescent="0.25"/>
    <row r="2" spans="2:9" ht="18.75" x14ac:dyDescent="0.3">
      <c r="B2" s="5" t="s">
        <v>971</v>
      </c>
    </row>
    <row r="3" spans="2:9" ht="15" customHeight="1" x14ac:dyDescent="0.3">
      <c r="B3" s="5"/>
      <c r="C3" s="4" t="s">
        <v>836</v>
      </c>
    </row>
    <row r="4" spans="2:9" x14ac:dyDescent="0.25">
      <c r="B4" s="3"/>
      <c r="C4" s="13"/>
      <c r="D4" s="3"/>
      <c r="E4" s="33"/>
      <c r="F4" s="8"/>
    </row>
    <row r="5" spans="2:9" x14ac:dyDescent="0.25">
      <c r="C5" s="39" t="s">
        <v>959</v>
      </c>
      <c r="D5" s="214"/>
      <c r="E5" s="214"/>
      <c r="F5" s="39" t="s">
        <v>810</v>
      </c>
      <c r="G5" s="202"/>
    </row>
    <row r="6" spans="2:9" x14ac:dyDescent="0.25">
      <c r="C6" s="35" t="s">
        <v>958</v>
      </c>
      <c r="D6" s="414"/>
      <c r="E6" s="34" t="s">
        <v>83</v>
      </c>
      <c r="F6" s="106" t="s">
        <v>960</v>
      </c>
      <c r="G6" s="202" t="s">
        <v>628</v>
      </c>
      <c r="I6" s="94" t="s">
        <v>970</v>
      </c>
    </row>
    <row r="7" spans="2:9" ht="8.25" customHeight="1" x14ac:dyDescent="0.25">
      <c r="C7" s="35"/>
      <c r="D7" s="414"/>
      <c r="E7" s="34"/>
      <c r="F7" s="106"/>
      <c r="G7" s="202"/>
    </row>
    <row r="8" spans="2:9" ht="30" customHeight="1" x14ac:dyDescent="0.25">
      <c r="C8" s="35" t="s">
        <v>961</v>
      </c>
      <c r="D8" s="414"/>
      <c r="E8" s="34" t="s">
        <v>83</v>
      </c>
      <c r="F8" s="416" t="s">
        <v>962</v>
      </c>
      <c r="G8" s="202" t="s">
        <v>628</v>
      </c>
    </row>
    <row r="9" spans="2:9" ht="8.25" customHeight="1" x14ac:dyDescent="0.25">
      <c r="C9" s="35"/>
      <c r="D9" s="414"/>
      <c r="E9" s="34"/>
      <c r="F9" s="416"/>
      <c r="G9" s="202"/>
    </row>
    <row r="10" spans="2:9" ht="25.5" x14ac:dyDescent="0.25">
      <c r="C10" s="35" t="s">
        <v>963</v>
      </c>
      <c r="D10" s="414"/>
      <c r="E10" s="34" t="s">
        <v>83</v>
      </c>
      <c r="F10" s="416" t="s">
        <v>964</v>
      </c>
      <c r="G10" s="202" t="s">
        <v>628</v>
      </c>
    </row>
    <row r="11" spans="2:9" ht="8.25" customHeight="1" x14ac:dyDescent="0.25">
      <c r="C11" s="35"/>
      <c r="D11" s="414"/>
      <c r="E11" s="34"/>
      <c r="F11" s="416"/>
      <c r="G11" s="202"/>
    </row>
    <row r="12" spans="2:9" ht="45" customHeight="1" x14ac:dyDescent="0.25">
      <c r="C12" s="35" t="s">
        <v>965</v>
      </c>
      <c r="D12" s="414"/>
      <c r="E12" s="34" t="s">
        <v>83</v>
      </c>
      <c r="F12" s="416" t="s">
        <v>966</v>
      </c>
      <c r="G12" s="202" t="s">
        <v>628</v>
      </c>
    </row>
    <row r="13" spans="2:9" ht="8.25" customHeight="1" x14ac:dyDescent="0.25">
      <c r="C13" s="35"/>
      <c r="D13" s="414"/>
      <c r="E13" s="34"/>
      <c r="F13" s="416"/>
      <c r="G13" s="202"/>
    </row>
    <row r="14" spans="2:9" ht="45" customHeight="1" x14ac:dyDescent="0.25">
      <c r="C14" s="128" t="s">
        <v>967</v>
      </c>
      <c r="D14" s="415"/>
      <c r="E14" s="34" t="s">
        <v>83</v>
      </c>
      <c r="F14" s="416" t="s">
        <v>178</v>
      </c>
      <c r="G14" s="202" t="s">
        <v>633</v>
      </c>
    </row>
    <row r="15" spans="2:9" ht="8.25" customHeight="1" x14ac:dyDescent="0.25">
      <c r="C15" s="128"/>
      <c r="D15" s="415"/>
      <c r="E15" s="34"/>
      <c r="F15" s="416"/>
      <c r="G15" s="202"/>
    </row>
    <row r="16" spans="2:9" x14ac:dyDescent="0.25">
      <c r="C16" s="35" t="s">
        <v>968</v>
      </c>
      <c r="D16" s="414"/>
      <c r="E16" s="34" t="s">
        <v>83</v>
      </c>
      <c r="F16" s="416" t="s">
        <v>521</v>
      </c>
      <c r="G16" s="202" t="s">
        <v>633</v>
      </c>
    </row>
    <row r="17" spans="2:13" ht="8.25" customHeight="1" x14ac:dyDescent="0.25">
      <c r="C17" s="35"/>
      <c r="D17" s="414"/>
      <c r="E17" s="34"/>
      <c r="F17" s="416"/>
      <c r="G17" s="202"/>
    </row>
    <row r="18" spans="2:13" ht="30" customHeight="1" x14ac:dyDescent="0.25">
      <c r="C18" s="35" t="s">
        <v>968</v>
      </c>
      <c r="D18" s="414"/>
      <c r="E18" s="34" t="s">
        <v>83</v>
      </c>
      <c r="F18" s="416" t="s">
        <v>522</v>
      </c>
      <c r="G18" s="202" t="s">
        <v>633</v>
      </c>
    </row>
    <row r="19" spans="2:13" ht="8.25" customHeight="1" x14ac:dyDescent="0.25">
      <c r="C19" s="35"/>
      <c r="D19" s="414"/>
      <c r="E19" s="34"/>
      <c r="F19" s="416"/>
      <c r="G19" s="202"/>
    </row>
    <row r="20" spans="2:13" x14ac:dyDescent="0.25">
      <c r="C20" s="35" t="s">
        <v>969</v>
      </c>
      <c r="D20" s="414"/>
      <c r="E20" s="34" t="s">
        <v>83</v>
      </c>
      <c r="F20" s="106" t="s">
        <v>181</v>
      </c>
      <c r="G20" s="202" t="s">
        <v>633</v>
      </c>
    </row>
    <row r="21" spans="2:13" ht="8.25" customHeight="1" x14ac:dyDescent="0.25">
      <c r="C21" s="35"/>
      <c r="D21" s="414"/>
      <c r="E21" s="34"/>
      <c r="F21" s="106"/>
      <c r="G21" s="202"/>
    </row>
    <row r="22" spans="2:13" ht="45" customHeight="1" x14ac:dyDescent="0.25">
      <c r="C22" s="35" t="s">
        <v>969</v>
      </c>
      <c r="D22" s="414"/>
      <c r="E22" s="34" t="s">
        <v>83</v>
      </c>
      <c r="F22" s="416" t="s">
        <v>523</v>
      </c>
      <c r="G22" s="202" t="s">
        <v>633</v>
      </c>
    </row>
    <row r="23" spans="2:13" ht="8.25" customHeight="1" x14ac:dyDescent="0.25">
      <c r="C23" s="35"/>
      <c r="D23" s="414"/>
      <c r="E23" s="34"/>
      <c r="F23" s="416"/>
      <c r="G23" s="202"/>
    </row>
    <row r="24" spans="2:13" ht="30" customHeight="1" x14ac:dyDescent="0.25">
      <c r="B24" s="3"/>
      <c r="C24" s="35" t="s">
        <v>969</v>
      </c>
      <c r="D24" s="148"/>
      <c r="E24" s="34" t="s">
        <v>83</v>
      </c>
      <c r="F24" s="417" t="s">
        <v>775</v>
      </c>
      <c r="G24" s="202" t="s">
        <v>633</v>
      </c>
      <c r="K24" s="15"/>
      <c r="L24" s="15"/>
      <c r="M24" s="15"/>
    </row>
    <row r="25" spans="2:13" ht="8.25" customHeight="1" x14ac:dyDescent="0.25">
      <c r="B25" s="3"/>
      <c r="C25" s="35"/>
      <c r="D25" s="148"/>
      <c r="E25" s="34"/>
      <c r="F25" s="417"/>
      <c r="G25" s="202"/>
      <c r="K25" s="15"/>
      <c r="L25" s="15"/>
      <c r="M25" s="15"/>
    </row>
    <row r="26" spans="2:13" x14ac:dyDescent="0.25">
      <c r="B26" s="3"/>
      <c r="C26" s="35" t="s">
        <v>969</v>
      </c>
      <c r="D26" s="148"/>
      <c r="E26" s="34" t="s">
        <v>83</v>
      </c>
      <c r="F26" s="417" t="s">
        <v>776</v>
      </c>
      <c r="G26" s="202" t="s">
        <v>633</v>
      </c>
      <c r="K26" s="15"/>
      <c r="L26" s="15"/>
      <c r="M26" s="15"/>
    </row>
    <row r="27" spans="2:13" x14ac:dyDescent="0.25">
      <c r="B27" s="3"/>
      <c r="C27" s="147"/>
      <c r="D27" s="148"/>
      <c r="E27" s="151"/>
      <c r="F27" s="349"/>
      <c r="G27" s="144"/>
      <c r="K27" s="15"/>
      <c r="L27" s="15"/>
      <c r="M27" s="15"/>
    </row>
    <row r="34" spans="10:10" x14ac:dyDescent="0.25">
      <c r="J34" s="11"/>
    </row>
    <row r="35" spans="10:10" x14ac:dyDescent="0.25">
      <c r="J35" s="11"/>
    </row>
    <row r="36" spans="10:10" x14ac:dyDescent="0.25">
      <c r="J36" s="14"/>
    </row>
    <row r="37" spans="10:10" x14ac:dyDescent="0.25">
      <c r="J37" s="11"/>
    </row>
    <row r="74" spans="11:13" x14ac:dyDescent="0.25">
      <c r="K74" s="15"/>
      <c r="L74" s="15"/>
      <c r="M74" s="15"/>
    </row>
    <row r="75" spans="11:13" x14ac:dyDescent="0.25">
      <c r="K75" s="15"/>
      <c r="L75" s="15"/>
      <c r="M75" s="15"/>
    </row>
    <row r="76" spans="11:13" x14ac:dyDescent="0.25">
      <c r="K76" s="15"/>
      <c r="L76" s="15"/>
      <c r="M76" s="15"/>
    </row>
    <row r="77" spans="11:13" x14ac:dyDescent="0.25">
      <c r="K77" s="15"/>
      <c r="L77" s="15"/>
      <c r="M77" s="15"/>
    </row>
    <row r="78" spans="11:13" x14ac:dyDescent="0.25">
      <c r="K78" s="15"/>
      <c r="L78" s="15"/>
      <c r="M78" s="15"/>
    </row>
    <row r="79" spans="11:13" x14ac:dyDescent="0.25">
      <c r="K79" s="15"/>
      <c r="L79" s="15"/>
      <c r="M79" s="15"/>
    </row>
    <row r="80" spans="11:13" x14ac:dyDescent="0.25">
      <c r="K80" s="15"/>
      <c r="L80" s="15"/>
      <c r="M80" s="15"/>
    </row>
    <row r="81" spans="11:13" x14ac:dyDescent="0.25">
      <c r="K81" s="15"/>
      <c r="L81" s="15"/>
      <c r="M81" s="15"/>
    </row>
    <row r="82" spans="11:13" x14ac:dyDescent="0.25">
      <c r="K82" s="15"/>
      <c r="L82" s="15"/>
      <c r="M82" s="15"/>
    </row>
    <row r="83" spans="11:13" x14ac:dyDescent="0.25">
      <c r="K83" s="15"/>
      <c r="L83" s="15"/>
      <c r="M83" s="15"/>
    </row>
    <row r="84" spans="11:13" x14ac:dyDescent="0.25">
      <c r="K84" s="15"/>
      <c r="L84" s="15"/>
      <c r="M84" s="15"/>
    </row>
    <row r="85" spans="11:13" x14ac:dyDescent="0.25">
      <c r="K85" s="15"/>
      <c r="L85" s="15"/>
      <c r="M85" s="15"/>
    </row>
    <row r="86" spans="11:13" x14ac:dyDescent="0.25">
      <c r="K86" s="15"/>
      <c r="L86" s="15"/>
      <c r="M86" s="15"/>
    </row>
    <row r="87" spans="11:13" x14ac:dyDescent="0.25">
      <c r="K87" s="15"/>
      <c r="L87" s="15"/>
      <c r="M87" s="15"/>
    </row>
    <row r="88" spans="11:13" x14ac:dyDescent="0.25">
      <c r="K88" s="15"/>
      <c r="L88" s="15"/>
      <c r="M88" s="15"/>
    </row>
    <row r="89" spans="11:13" x14ac:dyDescent="0.25">
      <c r="K89" s="15"/>
      <c r="L89" s="15"/>
      <c r="M89" s="15"/>
    </row>
    <row r="90" spans="11:13" x14ac:dyDescent="0.25">
      <c r="K90" s="15"/>
      <c r="L90" s="15"/>
      <c r="M90" s="15"/>
    </row>
    <row r="91" spans="11:13" x14ac:dyDescent="0.25">
      <c r="K91" s="15"/>
      <c r="L91" s="15"/>
      <c r="M91" s="15"/>
    </row>
    <row r="92" spans="11:13" x14ac:dyDescent="0.25">
      <c r="K92" s="15"/>
      <c r="L92" s="15"/>
      <c r="M92" s="15"/>
    </row>
    <row r="93" spans="11:13" x14ac:dyDescent="0.25">
      <c r="K93" s="15"/>
      <c r="L93" s="15"/>
      <c r="M93" s="15"/>
    </row>
    <row r="94" spans="11:13" x14ac:dyDescent="0.25">
      <c r="K94" s="15"/>
      <c r="L94" s="15"/>
      <c r="M94" s="15"/>
    </row>
    <row r="95" spans="11:13" x14ac:dyDescent="0.25">
      <c r="K95" s="15"/>
      <c r="L95" s="15"/>
      <c r="M95" s="15"/>
    </row>
    <row r="96" spans="11:13" x14ac:dyDescent="0.25">
      <c r="K96" s="15"/>
      <c r="L96" s="15"/>
      <c r="M96" s="15"/>
    </row>
    <row r="97" spans="11:13" x14ac:dyDescent="0.25">
      <c r="K97" s="15"/>
      <c r="L97" s="15"/>
      <c r="M97" s="15"/>
    </row>
    <row r="98" spans="11:13" x14ac:dyDescent="0.25">
      <c r="K98" s="15"/>
      <c r="L98" s="15"/>
      <c r="M98" s="15"/>
    </row>
    <row r="99" spans="11:13" x14ac:dyDescent="0.25">
      <c r="K99" s="15"/>
      <c r="L99" s="15"/>
      <c r="M99" s="15"/>
    </row>
    <row r="100" spans="11:13" x14ac:dyDescent="0.25">
      <c r="K100" s="15"/>
      <c r="L100" s="15"/>
      <c r="M100" s="15"/>
    </row>
    <row r="101" spans="11:13" x14ac:dyDescent="0.25">
      <c r="K101" s="15"/>
      <c r="L101" s="15"/>
      <c r="M101" s="15"/>
    </row>
  </sheetData>
  <pageMargins left="0.45" right="0.2" top="0.75" bottom="0.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P51"/>
  <sheetViews>
    <sheetView zoomScaleNormal="100" workbookViewId="0">
      <selection activeCell="F6" sqref="F6"/>
    </sheetView>
  </sheetViews>
  <sheetFormatPr defaultRowHeight="15" x14ac:dyDescent="0.25"/>
  <cols>
    <col min="1" max="1" width="1.85546875" customWidth="1"/>
    <col min="2" max="2" width="2.140625" customWidth="1"/>
    <col min="3" max="3" width="43.7109375" bestFit="1" customWidth="1"/>
    <col min="4" max="4" width="2.140625" customWidth="1"/>
    <col min="5" max="5" width="3.42578125" customWidth="1"/>
    <col min="6" max="6" width="43.5703125" customWidth="1"/>
  </cols>
  <sheetData>
    <row r="1" spans="2:6" ht="5.25" customHeight="1" x14ac:dyDescent="0.25"/>
    <row r="2" spans="2:6" ht="18.75" x14ac:dyDescent="0.3">
      <c r="B2" s="5" t="s">
        <v>82</v>
      </c>
    </row>
    <row r="3" spans="2:6" ht="34.5" customHeight="1" x14ac:dyDescent="0.3">
      <c r="B3" s="5"/>
    </row>
    <row r="4" spans="2:6" ht="11.25" customHeight="1" x14ac:dyDescent="0.3">
      <c r="B4" s="5"/>
      <c r="C4" s="202"/>
      <c r="D4" s="202"/>
      <c r="E4" s="202"/>
      <c r="F4" s="202"/>
    </row>
    <row r="5" spans="2:6" x14ac:dyDescent="0.25">
      <c r="C5" s="126" t="s">
        <v>38</v>
      </c>
      <c r="D5" s="327"/>
      <c r="E5" s="327"/>
      <c r="F5" s="126" t="s">
        <v>89</v>
      </c>
    </row>
    <row r="6" spans="2:6" ht="12" customHeight="1" x14ac:dyDescent="0.25">
      <c r="B6" s="6"/>
      <c r="C6" s="12"/>
      <c r="D6" s="209"/>
      <c r="E6" s="209"/>
      <c r="F6" s="209"/>
    </row>
    <row r="7" spans="2:6" x14ac:dyDescent="0.25">
      <c r="B7" s="3"/>
      <c r="C7" s="198" t="s">
        <v>42</v>
      </c>
      <c r="D7" s="208"/>
      <c r="E7" s="33" t="s">
        <v>83</v>
      </c>
      <c r="F7" s="204" t="s">
        <v>43</v>
      </c>
    </row>
    <row r="8" spans="2:6" x14ac:dyDescent="0.25">
      <c r="B8" s="3"/>
      <c r="C8" s="198"/>
      <c r="D8" s="208"/>
      <c r="E8" s="33" t="s">
        <v>83</v>
      </c>
      <c r="F8" s="204" t="s">
        <v>44</v>
      </c>
    </row>
    <row r="9" spans="2:6" ht="26.25" x14ac:dyDescent="0.25">
      <c r="B9" s="3"/>
      <c r="C9" s="198"/>
      <c r="D9" s="208"/>
      <c r="E9" s="33" t="s">
        <v>83</v>
      </c>
      <c r="F9" s="204" t="s">
        <v>45</v>
      </c>
    </row>
    <row r="10" spans="2:6" ht="12" customHeight="1" x14ac:dyDescent="0.25">
      <c r="B10" s="3"/>
      <c r="C10" s="14"/>
      <c r="D10" s="208"/>
      <c r="E10" s="33"/>
      <c r="F10" s="210"/>
    </row>
    <row r="11" spans="2:6" x14ac:dyDescent="0.25">
      <c r="B11" s="3"/>
      <c r="C11" s="198" t="s">
        <v>46</v>
      </c>
      <c r="D11" s="208"/>
      <c r="E11" s="33" t="s">
        <v>83</v>
      </c>
      <c r="F11" s="204" t="s">
        <v>47</v>
      </c>
    </row>
    <row r="12" spans="2:6" x14ac:dyDescent="0.25">
      <c r="B12" s="3"/>
      <c r="C12" s="198"/>
      <c r="D12" s="208"/>
      <c r="E12" s="33" t="s">
        <v>83</v>
      </c>
      <c r="F12" s="204" t="s">
        <v>48</v>
      </c>
    </row>
    <row r="13" spans="2:6" x14ac:dyDescent="0.25">
      <c r="B13" s="3"/>
      <c r="C13" s="198"/>
      <c r="D13" s="208"/>
      <c r="E13" s="33" t="s">
        <v>83</v>
      </c>
      <c r="F13" s="204" t="s">
        <v>49</v>
      </c>
    </row>
    <row r="14" spans="2:6" x14ac:dyDescent="0.25">
      <c r="B14" s="3"/>
      <c r="C14" s="198"/>
      <c r="D14" s="208"/>
      <c r="E14" s="33" t="s">
        <v>83</v>
      </c>
      <c r="F14" s="204" t="s">
        <v>50</v>
      </c>
    </row>
    <row r="15" spans="2:6" ht="12" customHeight="1" x14ac:dyDescent="0.25">
      <c r="B15" s="3"/>
      <c r="C15" s="14"/>
      <c r="D15" s="208"/>
      <c r="E15" s="33"/>
      <c r="F15" s="210"/>
    </row>
    <row r="16" spans="2:6" ht="26.25" x14ac:dyDescent="0.25">
      <c r="B16" s="3"/>
      <c r="C16" s="198" t="s">
        <v>51</v>
      </c>
      <c r="D16" s="208"/>
      <c r="E16" s="33" t="s">
        <v>83</v>
      </c>
      <c r="F16" s="204" t="s">
        <v>52</v>
      </c>
    </row>
    <row r="17" spans="2:16" x14ac:dyDescent="0.25">
      <c r="B17" s="3"/>
      <c r="C17" s="198"/>
      <c r="D17" s="208"/>
      <c r="E17" s="33" t="s">
        <v>83</v>
      </c>
      <c r="F17" s="204" t="s">
        <v>53</v>
      </c>
    </row>
    <row r="18" spans="2:16" x14ac:dyDescent="0.25">
      <c r="B18" s="3"/>
      <c r="C18" s="198"/>
      <c r="D18" s="208"/>
      <c r="E18" s="33" t="s">
        <v>83</v>
      </c>
      <c r="F18" s="204" t="s">
        <v>54</v>
      </c>
    </row>
    <row r="19" spans="2:16" ht="12" customHeight="1" x14ac:dyDescent="0.25">
      <c r="B19" s="3"/>
      <c r="C19" s="14"/>
      <c r="D19" s="208"/>
      <c r="E19" s="33"/>
      <c r="F19" s="210"/>
      <c r="K19" s="2" t="s">
        <v>37</v>
      </c>
      <c r="L19" s="2" t="s">
        <v>38</v>
      </c>
      <c r="M19" s="2" t="s">
        <v>39</v>
      </c>
      <c r="N19" s="2" t="s">
        <v>40</v>
      </c>
      <c r="O19" s="2" t="s">
        <v>41</v>
      </c>
    </row>
    <row r="20" spans="2:16" x14ac:dyDescent="0.25">
      <c r="B20" s="3"/>
      <c r="C20" s="198" t="s">
        <v>55</v>
      </c>
      <c r="D20" s="208"/>
      <c r="E20" s="33" t="s">
        <v>83</v>
      </c>
      <c r="F20" s="204" t="s">
        <v>56</v>
      </c>
      <c r="K20" s="141">
        <v>1</v>
      </c>
      <c r="L20" s="141">
        <v>1</v>
      </c>
      <c r="M20" s="142" t="s">
        <v>42</v>
      </c>
      <c r="N20" s="142" t="s">
        <v>43</v>
      </c>
      <c r="O20" s="141" t="b">
        <v>1</v>
      </c>
      <c r="P20" s="143" t="str">
        <f>M20&amp;" - "&amp;N20</f>
        <v>SOIL EROSION - Sheet, rill, and wind erosion</v>
      </c>
    </row>
    <row r="21" spans="2:16" x14ac:dyDescent="0.25">
      <c r="B21" s="3"/>
      <c r="C21" s="198"/>
      <c r="D21" s="208"/>
      <c r="E21" s="33" t="s">
        <v>83</v>
      </c>
      <c r="F21" s="204" t="s">
        <v>57</v>
      </c>
      <c r="K21" s="141">
        <v>2</v>
      </c>
      <c r="L21" s="141">
        <v>1</v>
      </c>
      <c r="M21" s="142" t="s">
        <v>42</v>
      </c>
      <c r="N21" s="142" t="s">
        <v>44</v>
      </c>
      <c r="O21" s="141" t="b">
        <v>0</v>
      </c>
      <c r="P21" s="143" t="str">
        <f t="shared" ref="P21:P50" si="0">M21&amp;" - "&amp;N21</f>
        <v>SOIL EROSION - Concentrated flow erosion</v>
      </c>
    </row>
    <row r="22" spans="2:16" ht="26.25" x14ac:dyDescent="0.25">
      <c r="B22" s="3"/>
      <c r="C22" s="198"/>
      <c r="D22" s="208"/>
      <c r="E22" s="34" t="s">
        <v>83</v>
      </c>
      <c r="F22" s="204" t="s">
        <v>58</v>
      </c>
      <c r="K22" s="141">
        <v>3</v>
      </c>
      <c r="L22" s="141">
        <v>1</v>
      </c>
      <c r="M22" s="142" t="s">
        <v>42</v>
      </c>
      <c r="N22" s="142" t="s">
        <v>45</v>
      </c>
      <c r="O22" s="141" t="b">
        <v>1</v>
      </c>
      <c r="P22" s="143" t="str">
        <f t="shared" si="0"/>
        <v>SOIL EROSION - Excessive bank erosion from streams, shoreline and water conveyance channels</v>
      </c>
    </row>
    <row r="23" spans="2:16" x14ac:dyDescent="0.25">
      <c r="B23" s="3"/>
      <c r="C23" s="198"/>
      <c r="D23" s="208"/>
      <c r="E23" s="33" t="s">
        <v>83</v>
      </c>
      <c r="F23" s="204" t="s">
        <v>59</v>
      </c>
      <c r="K23" s="141">
        <v>4</v>
      </c>
      <c r="L23" s="141">
        <v>2</v>
      </c>
      <c r="M23" s="142" t="s">
        <v>46</v>
      </c>
      <c r="N23" s="142" t="s">
        <v>47</v>
      </c>
      <c r="O23" s="141" t="b">
        <v>0</v>
      </c>
      <c r="P23" s="143" t="str">
        <f t="shared" si="0"/>
        <v>DEGRADATION - Subsidence</v>
      </c>
    </row>
    <row r="24" spans="2:16" ht="26.25" x14ac:dyDescent="0.25">
      <c r="B24" s="3"/>
      <c r="C24" s="198"/>
      <c r="D24" s="208"/>
      <c r="E24" s="33" t="s">
        <v>83</v>
      </c>
      <c r="F24" s="204" t="s">
        <v>60</v>
      </c>
      <c r="K24" s="141">
        <v>5</v>
      </c>
      <c r="L24" s="141">
        <v>2</v>
      </c>
      <c r="M24" s="142" t="s">
        <v>46</v>
      </c>
      <c r="N24" s="142" t="s">
        <v>48</v>
      </c>
      <c r="O24" s="141" t="b">
        <v>0</v>
      </c>
      <c r="P24" s="143" t="str">
        <f t="shared" si="0"/>
        <v>DEGRADATION - Compaction</v>
      </c>
    </row>
    <row r="25" spans="2:16" x14ac:dyDescent="0.25">
      <c r="B25" s="3"/>
      <c r="C25" s="198"/>
      <c r="D25" s="208"/>
      <c r="E25" s="33" t="s">
        <v>83</v>
      </c>
      <c r="F25" s="204" t="s">
        <v>61</v>
      </c>
      <c r="K25" s="141">
        <v>6</v>
      </c>
      <c r="L25" s="141">
        <v>2</v>
      </c>
      <c r="M25" s="142" t="s">
        <v>46</v>
      </c>
      <c r="N25" s="142" t="s">
        <v>49</v>
      </c>
      <c r="O25" s="141" t="b">
        <v>0</v>
      </c>
      <c r="P25" s="143" t="str">
        <f t="shared" si="0"/>
        <v>DEGRADATION - Organic matter depletion</v>
      </c>
    </row>
    <row r="26" spans="2:16" x14ac:dyDescent="0.25">
      <c r="B26" s="3"/>
      <c r="C26" s="198"/>
      <c r="D26" s="208"/>
      <c r="E26" s="33" t="s">
        <v>83</v>
      </c>
      <c r="F26" s="204" t="s">
        <v>62</v>
      </c>
      <c r="K26" s="141">
        <v>7</v>
      </c>
      <c r="L26" s="141">
        <v>2</v>
      </c>
      <c r="M26" s="142" t="s">
        <v>46</v>
      </c>
      <c r="N26" s="142" t="s">
        <v>50</v>
      </c>
      <c r="O26" s="141" t="b">
        <v>0</v>
      </c>
      <c r="P26" s="143" t="str">
        <f t="shared" si="0"/>
        <v>DEGRADATION - Concentration of salts or other chemicals</v>
      </c>
    </row>
    <row r="27" spans="2:16" ht="12" customHeight="1" x14ac:dyDescent="0.25">
      <c r="B27" s="3"/>
      <c r="C27" s="14"/>
      <c r="D27" s="208"/>
      <c r="E27" s="33"/>
      <c r="F27" s="210"/>
      <c r="K27" s="141">
        <v>8</v>
      </c>
      <c r="L27" s="141">
        <v>3</v>
      </c>
      <c r="M27" s="142" t="s">
        <v>51</v>
      </c>
      <c r="N27" s="142" t="s">
        <v>52</v>
      </c>
      <c r="O27" s="141" t="b">
        <v>0</v>
      </c>
      <c r="P27" s="143" t="str">
        <f t="shared" si="0"/>
        <v>EXCESS/INSUFFICIENT WATER - Ponding, flooding, seasonal high water table, seeps, and drifted snow</v>
      </c>
    </row>
    <row r="28" spans="2:16" x14ac:dyDescent="0.25">
      <c r="B28" s="3"/>
      <c r="C28" s="198" t="s">
        <v>63</v>
      </c>
      <c r="D28" s="208"/>
      <c r="E28" s="33" t="s">
        <v>83</v>
      </c>
      <c r="F28" s="204" t="s">
        <v>64</v>
      </c>
      <c r="K28" s="141">
        <v>9</v>
      </c>
      <c r="L28" s="141">
        <v>3</v>
      </c>
      <c r="M28" s="142" t="s">
        <v>51</v>
      </c>
      <c r="N28" s="142" t="s">
        <v>53</v>
      </c>
      <c r="O28" s="141" t="b">
        <v>0</v>
      </c>
      <c r="P28" s="143" t="str">
        <f t="shared" si="0"/>
        <v>EXCESS/INSUFFICIENT WATER - Inefficient moisture management</v>
      </c>
    </row>
    <row r="29" spans="2:16" x14ac:dyDescent="0.25">
      <c r="B29" s="3"/>
      <c r="C29" s="198"/>
      <c r="D29" s="208"/>
      <c r="E29" s="33" t="s">
        <v>83</v>
      </c>
      <c r="F29" s="204" t="s">
        <v>65</v>
      </c>
      <c r="K29" s="141">
        <v>10</v>
      </c>
      <c r="L29" s="141">
        <v>3</v>
      </c>
      <c r="M29" s="142" t="s">
        <v>51</v>
      </c>
      <c r="N29" s="142" t="s">
        <v>54</v>
      </c>
      <c r="O29" s="141" t="b">
        <v>1</v>
      </c>
      <c r="P29" s="143" t="str">
        <f t="shared" si="0"/>
        <v>EXCESS/INSUFFICIENT WATER - Inefficient use of irrigation water</v>
      </c>
    </row>
    <row r="30" spans="2:16" x14ac:dyDescent="0.25">
      <c r="B30" s="3"/>
      <c r="C30" s="198"/>
      <c r="D30" s="208"/>
      <c r="E30" s="33" t="s">
        <v>83</v>
      </c>
      <c r="F30" s="204" t="s">
        <v>66</v>
      </c>
      <c r="K30" s="141">
        <v>11</v>
      </c>
      <c r="L30" s="141">
        <v>4</v>
      </c>
      <c r="M30" s="142" t="s">
        <v>55</v>
      </c>
      <c r="N30" s="142" t="s">
        <v>56</v>
      </c>
      <c r="O30" s="141" t="b">
        <v>1</v>
      </c>
      <c r="P30" s="143" t="str">
        <f t="shared" si="0"/>
        <v>WATER QUALITY DEGRADATION - Excess nutrients in surface and ground waters</v>
      </c>
    </row>
    <row r="31" spans="2:16" x14ac:dyDescent="0.25">
      <c r="B31" s="3"/>
      <c r="C31" s="198"/>
      <c r="D31" s="208"/>
      <c r="E31" s="33" t="s">
        <v>83</v>
      </c>
      <c r="F31" s="204" t="s">
        <v>67</v>
      </c>
      <c r="K31" s="141">
        <v>12</v>
      </c>
      <c r="L31" s="141">
        <v>4</v>
      </c>
      <c r="M31" s="142" t="s">
        <v>55</v>
      </c>
      <c r="N31" s="142" t="s">
        <v>57</v>
      </c>
      <c r="O31" s="141" t="b">
        <v>0</v>
      </c>
      <c r="P31" s="143" t="str">
        <f t="shared" si="0"/>
        <v>WATER QUALITY DEGRADATION - Pesticides transported to surface and ground waters</v>
      </c>
    </row>
    <row r="32" spans="2:16" ht="12" customHeight="1" x14ac:dyDescent="0.25">
      <c r="B32" s="3"/>
      <c r="C32" s="14"/>
      <c r="D32" s="208"/>
      <c r="E32" s="33"/>
      <c r="F32" s="210"/>
      <c r="K32" s="141">
        <v>13</v>
      </c>
      <c r="L32" s="141">
        <v>4</v>
      </c>
      <c r="M32" s="142" t="s">
        <v>55</v>
      </c>
      <c r="N32" s="142" t="s">
        <v>58</v>
      </c>
      <c r="O32" s="141" t="b">
        <v>1</v>
      </c>
      <c r="P32" s="143" t="str">
        <f t="shared" si="0"/>
        <v>WATER QUALITY DEGRADATION - Excess pathogens and chemicals from manure, biosolids, or compost applications</v>
      </c>
    </row>
    <row r="33" spans="2:16" x14ac:dyDescent="0.25">
      <c r="B33" s="3"/>
      <c r="C33" s="198" t="s">
        <v>68</v>
      </c>
      <c r="D33" s="208"/>
      <c r="E33" s="33" t="s">
        <v>83</v>
      </c>
      <c r="F33" s="204" t="s">
        <v>69</v>
      </c>
      <c r="K33" s="141">
        <v>14</v>
      </c>
      <c r="L33" s="141">
        <v>4</v>
      </c>
      <c r="M33" s="142" t="s">
        <v>55</v>
      </c>
      <c r="N33" s="142" t="s">
        <v>59</v>
      </c>
      <c r="O33" s="141" t="b">
        <v>0</v>
      </c>
      <c r="P33" s="143" t="str">
        <f t="shared" si="0"/>
        <v>WATER QUALITY DEGRADATION - Excessive salts in surface and ground waters</v>
      </c>
    </row>
    <row r="34" spans="2:16" ht="9" customHeight="1" x14ac:dyDescent="0.25">
      <c r="B34" s="3"/>
      <c r="C34" s="14"/>
      <c r="D34" s="208"/>
      <c r="E34" s="33"/>
      <c r="F34" s="210"/>
      <c r="K34" s="141">
        <v>15</v>
      </c>
      <c r="L34" s="141">
        <v>4</v>
      </c>
      <c r="M34" s="142" t="s">
        <v>55</v>
      </c>
      <c r="N34" s="142" t="s">
        <v>60</v>
      </c>
      <c r="O34" s="141" t="b">
        <v>0</v>
      </c>
      <c r="P34" s="143" t="str">
        <f t="shared" si="0"/>
        <v>WATER QUALITY DEGRADATION - Petroleum, heavy metals, and other pollutants transported to receiving waters</v>
      </c>
    </row>
    <row r="35" spans="2:16" x14ac:dyDescent="0.25">
      <c r="B35" s="3"/>
      <c r="C35" s="198" t="s">
        <v>70</v>
      </c>
      <c r="D35" s="208"/>
      <c r="E35" s="33" t="s">
        <v>83</v>
      </c>
      <c r="F35" s="204" t="s">
        <v>71</v>
      </c>
      <c r="K35" s="141">
        <v>16</v>
      </c>
      <c r="L35" s="141">
        <v>4</v>
      </c>
      <c r="M35" s="142" t="s">
        <v>55</v>
      </c>
      <c r="N35" s="142" t="s">
        <v>61</v>
      </c>
      <c r="O35" s="141" t="b">
        <v>1</v>
      </c>
      <c r="P35" s="143" t="str">
        <f t="shared" si="0"/>
        <v>WATER QUALITY DEGRADATION - Excessive sediment in surface waters</v>
      </c>
    </row>
    <row r="36" spans="2:16" x14ac:dyDescent="0.25">
      <c r="B36" s="3"/>
      <c r="C36" s="198"/>
      <c r="D36" s="208"/>
      <c r="E36" s="33" t="s">
        <v>83</v>
      </c>
      <c r="F36" s="204" t="s">
        <v>72</v>
      </c>
      <c r="K36" s="141">
        <v>17</v>
      </c>
      <c r="L36" s="141">
        <v>4</v>
      </c>
      <c r="M36" s="142" t="s">
        <v>55</v>
      </c>
      <c r="N36" s="142" t="s">
        <v>62</v>
      </c>
      <c r="O36" s="141" t="b">
        <v>1</v>
      </c>
      <c r="P36" s="143" t="str">
        <f t="shared" si="0"/>
        <v>WATER QUALITY DEGRADATION - Elevated water temperature</v>
      </c>
    </row>
    <row r="37" spans="2:16" x14ac:dyDescent="0.25">
      <c r="B37" s="3"/>
      <c r="C37" s="198"/>
      <c r="D37" s="208"/>
      <c r="E37" s="33" t="s">
        <v>83</v>
      </c>
      <c r="F37" s="204" t="s">
        <v>73</v>
      </c>
      <c r="K37" s="141">
        <v>18</v>
      </c>
      <c r="L37" s="141">
        <v>5</v>
      </c>
      <c r="M37" s="142" t="s">
        <v>63</v>
      </c>
      <c r="N37" s="142" t="s">
        <v>64</v>
      </c>
      <c r="O37" s="141" t="b">
        <v>1</v>
      </c>
      <c r="P37" s="143" t="str">
        <f t="shared" si="0"/>
        <v>DEGRADED PLANT CONDITION - Undesirable plant productivity and health</v>
      </c>
    </row>
    <row r="38" spans="2:16" ht="12" customHeight="1" x14ac:dyDescent="0.25">
      <c r="B38" s="3"/>
      <c r="C38" s="14"/>
      <c r="D38" s="208"/>
      <c r="E38" s="33"/>
      <c r="F38" s="210"/>
      <c r="K38" s="141">
        <v>19</v>
      </c>
      <c r="L38" s="141">
        <v>5</v>
      </c>
      <c r="M38" s="142" t="s">
        <v>63</v>
      </c>
      <c r="N38" s="142" t="s">
        <v>65</v>
      </c>
      <c r="O38" s="141" t="b">
        <v>0</v>
      </c>
      <c r="P38" s="143" t="str">
        <f t="shared" si="0"/>
        <v>DEGRADED PLANT CONDITION - Inadequate structure and composition</v>
      </c>
    </row>
    <row r="39" spans="2:16" x14ac:dyDescent="0.25">
      <c r="B39" s="3"/>
      <c r="C39" s="198" t="s">
        <v>74</v>
      </c>
      <c r="D39" s="208"/>
      <c r="E39" s="33" t="s">
        <v>83</v>
      </c>
      <c r="F39" s="204" t="s">
        <v>75</v>
      </c>
      <c r="K39" s="141">
        <v>20</v>
      </c>
      <c r="L39" s="141">
        <v>5</v>
      </c>
      <c r="M39" s="142" t="s">
        <v>63</v>
      </c>
      <c r="N39" s="142" t="s">
        <v>66</v>
      </c>
      <c r="O39" s="141" t="b">
        <v>1</v>
      </c>
      <c r="P39" s="143" t="str">
        <f t="shared" si="0"/>
        <v>DEGRADED PLANT CONDITION - Excessive plant pest pressure</v>
      </c>
    </row>
    <row r="40" spans="2:16" x14ac:dyDescent="0.25">
      <c r="B40" s="3"/>
      <c r="C40" s="198"/>
      <c r="D40" s="208"/>
      <c r="E40" s="33" t="s">
        <v>83</v>
      </c>
      <c r="F40" s="204" t="s">
        <v>76</v>
      </c>
      <c r="K40" s="141">
        <v>21</v>
      </c>
      <c r="L40" s="141">
        <v>5</v>
      </c>
      <c r="M40" s="142" t="s">
        <v>63</v>
      </c>
      <c r="N40" s="142" t="s">
        <v>67</v>
      </c>
      <c r="O40" s="141" t="b">
        <v>1</v>
      </c>
      <c r="P40" s="143" t="str">
        <f t="shared" si="0"/>
        <v>DEGRADED PLANT CONDITION - Wildfire hazard, excessive biomass accumulation</v>
      </c>
    </row>
    <row r="41" spans="2:16" ht="12" customHeight="1" x14ac:dyDescent="0.25">
      <c r="B41" s="3"/>
      <c r="C41" s="14"/>
      <c r="D41" s="208"/>
      <c r="E41" s="33"/>
      <c r="F41" s="210"/>
      <c r="K41" s="141">
        <v>22</v>
      </c>
      <c r="L41" s="141">
        <v>6</v>
      </c>
      <c r="M41" s="142" t="s">
        <v>68</v>
      </c>
      <c r="N41" s="142" t="s">
        <v>69</v>
      </c>
      <c r="O41" s="141" t="b">
        <v>1</v>
      </c>
      <c r="P41" s="143" t="str">
        <f t="shared" si="0"/>
        <v>INADEQUATE HABITAT FOR FISH AND WILDLIFE - Habitat degradation</v>
      </c>
    </row>
    <row r="42" spans="2:16" ht="26.25" x14ac:dyDescent="0.25">
      <c r="B42" s="3"/>
      <c r="C42" s="198" t="s">
        <v>77</v>
      </c>
      <c r="D42" s="208"/>
      <c r="E42" s="33" t="s">
        <v>83</v>
      </c>
      <c r="F42" s="204" t="s">
        <v>78</v>
      </c>
      <c r="K42" s="141">
        <v>23</v>
      </c>
      <c r="L42" s="141">
        <v>7</v>
      </c>
      <c r="M42" s="142" t="s">
        <v>70</v>
      </c>
      <c r="N42" s="142" t="s">
        <v>71</v>
      </c>
      <c r="O42" s="141" t="b">
        <v>0</v>
      </c>
      <c r="P42" s="143" t="str">
        <f t="shared" si="0"/>
        <v>LIVESTOCK PRODUCTION LIMITATIONS - Inadequate feed and forage</v>
      </c>
    </row>
    <row r="43" spans="2:16" x14ac:dyDescent="0.25">
      <c r="B43" s="3"/>
      <c r="C43" s="195"/>
      <c r="D43" s="208"/>
      <c r="E43" s="33" t="s">
        <v>83</v>
      </c>
      <c r="F43" s="204" t="s">
        <v>79</v>
      </c>
      <c r="K43" s="141">
        <v>24</v>
      </c>
      <c r="L43" s="141">
        <v>7</v>
      </c>
      <c r="M43" s="142" t="s">
        <v>70</v>
      </c>
      <c r="N43" s="142" t="s">
        <v>72</v>
      </c>
      <c r="O43" s="141" t="b">
        <v>0</v>
      </c>
      <c r="P43" s="143" t="str">
        <f t="shared" si="0"/>
        <v>LIVESTOCK PRODUCTION LIMITATIONS - Inadequate livestock shelter</v>
      </c>
    </row>
    <row r="44" spans="2:16" x14ac:dyDescent="0.25">
      <c r="B44" s="3"/>
      <c r="C44" s="195"/>
      <c r="D44" s="208"/>
      <c r="E44" s="33" t="s">
        <v>83</v>
      </c>
      <c r="F44" s="204" t="s">
        <v>80</v>
      </c>
      <c r="K44" s="141">
        <v>25</v>
      </c>
      <c r="L44" s="141">
        <v>7</v>
      </c>
      <c r="M44" s="142" t="s">
        <v>70</v>
      </c>
      <c r="N44" s="142" t="s">
        <v>73</v>
      </c>
      <c r="O44" s="141" t="b">
        <v>0</v>
      </c>
      <c r="P44" s="143" t="str">
        <f t="shared" si="0"/>
        <v>LIVESTOCK PRODUCTION LIMITATIONS - Inadequate livestock water</v>
      </c>
    </row>
    <row r="45" spans="2:16" x14ac:dyDescent="0.25">
      <c r="B45" s="3"/>
      <c r="C45" s="195"/>
      <c r="D45" s="208"/>
      <c r="E45" s="33" t="s">
        <v>83</v>
      </c>
      <c r="F45" s="204" t="s">
        <v>81</v>
      </c>
      <c r="K45" s="141">
        <v>26</v>
      </c>
      <c r="L45" s="141">
        <v>9</v>
      </c>
      <c r="M45" s="142" t="s">
        <v>74</v>
      </c>
      <c r="N45" s="142" t="s">
        <v>75</v>
      </c>
      <c r="O45" s="141" t="b">
        <v>0</v>
      </c>
      <c r="P45" s="143" t="str">
        <f t="shared" si="0"/>
        <v>INEFFICIENT ENERGY USE - Equipment and facilties</v>
      </c>
    </row>
    <row r="46" spans="2:16" ht="12" customHeight="1" x14ac:dyDescent="0.25">
      <c r="B46" s="7"/>
      <c r="C46" s="7"/>
      <c r="D46" s="7"/>
      <c r="E46" s="7"/>
      <c r="F46" s="7"/>
      <c r="K46" s="141">
        <v>27</v>
      </c>
      <c r="L46" s="141">
        <v>9</v>
      </c>
      <c r="M46" s="142" t="s">
        <v>74</v>
      </c>
      <c r="N46" s="142" t="s">
        <v>76</v>
      </c>
      <c r="O46" s="141" t="b">
        <v>0</v>
      </c>
      <c r="P46" s="143" t="str">
        <f t="shared" si="0"/>
        <v>INEFFICIENT ENERGY USE - Farming/ranching practice and field operations</v>
      </c>
    </row>
    <row r="47" spans="2:16" x14ac:dyDescent="0.25">
      <c r="K47" s="141">
        <v>28</v>
      </c>
      <c r="L47" s="141">
        <v>8</v>
      </c>
      <c r="M47" s="142" t="s">
        <v>77</v>
      </c>
      <c r="N47" s="142" t="s">
        <v>78</v>
      </c>
      <c r="O47" s="141" t="b">
        <v>0</v>
      </c>
      <c r="P47" s="143" t="str">
        <f t="shared" si="0"/>
        <v>AIR QUALITY IMPACTS - Emissions of Particulate Matter(PM) and PM Precursors</v>
      </c>
    </row>
    <row r="48" spans="2:16" x14ac:dyDescent="0.25">
      <c r="K48" s="141">
        <v>29</v>
      </c>
      <c r="L48" s="141">
        <v>8</v>
      </c>
      <c r="M48" s="142" t="s">
        <v>77</v>
      </c>
      <c r="N48" s="142" t="s">
        <v>79</v>
      </c>
      <c r="O48" s="141" t="b">
        <v>0</v>
      </c>
      <c r="P48" s="143" t="str">
        <f t="shared" si="0"/>
        <v>AIR QUALITY IMPACTS - Emissions of Greenhouse Gases (GHG's)</v>
      </c>
    </row>
    <row r="49" spans="11:16" x14ac:dyDescent="0.25">
      <c r="K49" s="141">
        <v>30</v>
      </c>
      <c r="L49" s="141">
        <v>8</v>
      </c>
      <c r="M49" s="142" t="s">
        <v>77</v>
      </c>
      <c r="N49" s="142" t="s">
        <v>80</v>
      </c>
      <c r="O49" s="141" t="b">
        <v>0</v>
      </c>
      <c r="P49" s="143" t="str">
        <f t="shared" si="0"/>
        <v>AIR QUALITY IMPACTS - Emission of Ozone Precursors</v>
      </c>
    </row>
    <row r="50" spans="11:16" x14ac:dyDescent="0.25">
      <c r="K50" s="141">
        <v>31</v>
      </c>
      <c r="L50" s="141">
        <v>8</v>
      </c>
      <c r="M50" s="142" t="s">
        <v>77</v>
      </c>
      <c r="N50" s="142" t="s">
        <v>81</v>
      </c>
      <c r="O50" s="141" t="b">
        <v>0</v>
      </c>
      <c r="P50" s="143" t="str">
        <f t="shared" si="0"/>
        <v>AIR QUALITY IMPACTS - Objectionable Odors</v>
      </c>
    </row>
    <row r="51" spans="11:16" x14ac:dyDescent="0.25">
      <c r="K51" s="216">
        <v>32</v>
      </c>
    </row>
  </sheetData>
  <pageMargins left="0.45" right="0.2" top="0.75" bottom="0.5" header="0.3" footer="0.3"/>
  <pageSetup orientation="portrait" r:id="rId1"/>
  <headerFooter>
    <oddHeader>&amp;C&amp;"Times New Roman,Bold"&amp;10FY20 LWG Data Collection&amp;R&amp;10 8/20/2019</oddHeader>
    <oddFooter>&amp;C&amp;"Times New Roman,Italic"&amp;8USDA is an Equal Opportunity Provider and Employer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44</vt:i4>
      </vt:variant>
    </vt:vector>
  </HeadingPairs>
  <TitlesOfParts>
    <vt:vector size="78" baseType="lpstr">
      <vt:lpstr>Fund Pool raw data</vt:lpstr>
      <vt:lpstr>Fund Pool - Summary</vt:lpstr>
      <vt:lpstr>Fund Pool - Unique list</vt:lpstr>
      <vt:lpstr>Fund Pool - RC Alloc. Range</vt:lpstr>
      <vt:lpstr>Fund Pool -Weighted RC Alloc. %</vt:lpstr>
      <vt:lpstr>State Initiatives</vt:lpstr>
      <vt:lpstr>Treatment Acres</vt:lpstr>
      <vt:lpstr>Local Projects</vt:lpstr>
      <vt:lpstr>old -National RCs</vt:lpstr>
      <vt:lpstr>old -State RCs</vt:lpstr>
      <vt:lpstr>old -Percent by RC</vt:lpstr>
      <vt:lpstr>old -Percent by RC weighted</vt:lpstr>
      <vt:lpstr>old -Percent by LU</vt:lpstr>
      <vt:lpstr>old -Land Use Percents - FY20</vt:lpstr>
      <vt:lpstr>old -All Inititatives</vt:lpstr>
      <vt:lpstr>old National Initiatives</vt:lpstr>
      <vt:lpstr>old -State Initiatives</vt:lpstr>
      <vt:lpstr>old -Local Projects</vt:lpstr>
      <vt:lpstr>old -Acres by Initiative</vt:lpstr>
      <vt:lpstr>RAW_2015</vt:lpstr>
      <vt:lpstr>18</vt:lpstr>
      <vt:lpstr>18a</vt:lpstr>
      <vt:lpstr>18b</vt:lpstr>
      <vt:lpstr>old -Treatment Acres - FY20</vt:lpstr>
      <vt:lpstr>Sheet2-FY19</vt:lpstr>
      <vt:lpstr>19</vt:lpstr>
      <vt:lpstr>19a</vt:lpstr>
      <vt:lpstr>19b</vt:lpstr>
      <vt:lpstr>2015_s3</vt:lpstr>
      <vt:lpstr>2015_s4</vt:lpstr>
      <vt:lpstr>2015_s5</vt:lpstr>
      <vt:lpstr>National (2)</vt:lpstr>
      <vt:lpstr>State (2)</vt:lpstr>
      <vt:lpstr>Local (2)</vt:lpstr>
      <vt:lpstr>'18'!Print_Area</vt:lpstr>
      <vt:lpstr>'18a'!Print_Area</vt:lpstr>
      <vt:lpstr>'18b'!Print_Area</vt:lpstr>
      <vt:lpstr>'19'!Print_Area</vt:lpstr>
      <vt:lpstr>'19a'!Print_Area</vt:lpstr>
      <vt:lpstr>'19b'!Print_Area</vt:lpstr>
      <vt:lpstr>'2015_s3'!Print_Area</vt:lpstr>
      <vt:lpstr>'2015_s4'!Print_Area</vt:lpstr>
      <vt:lpstr>'2015_s5'!Print_Area</vt:lpstr>
      <vt:lpstr>'Fund Pool - RC Alloc. Range'!Print_Area</vt:lpstr>
      <vt:lpstr>'Fund Pool - Summary'!Print_Area</vt:lpstr>
      <vt:lpstr>'Fund Pool -Weighted RC Alloc. %'!Print_Area</vt:lpstr>
      <vt:lpstr>'Local (2)'!Print_Area</vt:lpstr>
      <vt:lpstr>'Local Projects'!Print_Area</vt:lpstr>
      <vt:lpstr>'National (2)'!Print_Area</vt:lpstr>
      <vt:lpstr>'old -Acres by Initiative'!Print_Area</vt:lpstr>
      <vt:lpstr>'old -All Inititatives'!Print_Area</vt:lpstr>
      <vt:lpstr>'old -Land Use Percents - FY20'!Print_Area</vt:lpstr>
      <vt:lpstr>'old -Local Projects'!Print_Area</vt:lpstr>
      <vt:lpstr>'old National Initiatives'!Print_Area</vt:lpstr>
      <vt:lpstr>'old -National RCs'!Print_Area</vt:lpstr>
      <vt:lpstr>'old -Percent by LU'!Print_Area</vt:lpstr>
      <vt:lpstr>'old -Percent by RC'!Print_Area</vt:lpstr>
      <vt:lpstr>'old -Percent by RC weighted'!Print_Area</vt:lpstr>
      <vt:lpstr>'old -State Initiatives'!Print_Area</vt:lpstr>
      <vt:lpstr>'old -State RCs'!Print_Area</vt:lpstr>
      <vt:lpstr>'old -Treatment Acres - FY20'!Print_Area</vt:lpstr>
      <vt:lpstr>'State (2)'!Print_Area</vt:lpstr>
      <vt:lpstr>'State Initiatives'!Print_Area</vt:lpstr>
      <vt:lpstr>'Treatment Acres'!Print_Area</vt:lpstr>
      <vt:lpstr>'2015_s3'!Print_Titles</vt:lpstr>
      <vt:lpstr>'2015_s4'!Print_Titles</vt:lpstr>
      <vt:lpstr>'2015_s5'!Print_Titles</vt:lpstr>
      <vt:lpstr>'Fund Pool - Summary'!Print_Titles</vt:lpstr>
      <vt:lpstr>'Local (2)'!Print_Titles</vt:lpstr>
      <vt:lpstr>'Local Projects'!Print_Titles</vt:lpstr>
      <vt:lpstr>'National (2)'!Print_Titles</vt:lpstr>
      <vt:lpstr>'old -Local Projects'!Print_Titles</vt:lpstr>
      <vt:lpstr>'old National Initiatives'!Print_Titles</vt:lpstr>
      <vt:lpstr>'old -State Initiatives'!Print_Titles</vt:lpstr>
      <vt:lpstr>'old -Treatment Acres - FY20'!Print_Titles</vt:lpstr>
      <vt:lpstr>'State (2)'!Print_Titles</vt:lpstr>
      <vt:lpstr>'State Initiatives'!Print_Titles</vt:lpstr>
      <vt:lpstr>'Treatment Acres'!Print_Titles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kelly.scott2</dc:creator>
  <cp:lastModifiedBy>Scripter, Chas - NRCS, Spokane, WA</cp:lastModifiedBy>
  <cp:lastPrinted>2019-08-20T23:14:43Z</cp:lastPrinted>
  <dcterms:created xsi:type="dcterms:W3CDTF">2014-05-08T23:40:16Z</dcterms:created>
  <dcterms:modified xsi:type="dcterms:W3CDTF">2021-11-02T03:44:17Z</dcterms:modified>
</cp:coreProperties>
</file>